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nela\GPDC\Desenvolvimento\1-Relacionamento e Comercialização\GRG - site - Atendimento a Lei 20.253\Arquivo XLS\Mais Recentes\"/>
    </mc:Choice>
  </mc:AlternateContent>
  <bookViews>
    <workbookView xWindow="0" yWindow="0" windowWidth="28800" windowHeight="11775"/>
  </bookViews>
  <sheets>
    <sheet name="Comparativ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D49" i="2" s="1"/>
  <c r="D41" i="2"/>
  <c r="D43" i="2" s="1"/>
  <c r="D46" i="2" s="1"/>
  <c r="D45" i="2" s="1"/>
  <c r="D50" i="2" s="1"/>
  <c r="D52" i="2" s="1"/>
  <c r="D38" i="2"/>
  <c r="D34" i="2"/>
  <c r="G32" i="2"/>
  <c r="F32" i="2"/>
  <c r="E32" i="2"/>
  <c r="G31" i="2"/>
  <c r="G29" i="2" s="1"/>
  <c r="F31" i="2"/>
  <c r="E31" i="2"/>
  <c r="G30" i="2"/>
  <c r="F30" i="2"/>
  <c r="F29" i="2" s="1"/>
  <c r="E30" i="2"/>
  <c r="H29" i="2"/>
  <c r="H28" i="2"/>
  <c r="G28" i="2"/>
  <c r="F28" i="2"/>
  <c r="E28" i="2"/>
  <c r="H27" i="2"/>
  <c r="G27" i="2"/>
  <c r="F27" i="2"/>
  <c r="E27" i="2"/>
  <c r="H26" i="2"/>
  <c r="H25" i="2" s="1"/>
  <c r="G26" i="2"/>
  <c r="F26" i="2"/>
  <c r="E26" i="2"/>
  <c r="E25" i="2" s="1"/>
  <c r="G25" i="2"/>
  <c r="F25" i="2"/>
  <c r="H24" i="2"/>
  <c r="H21" i="2" s="1"/>
  <c r="H34" i="2" s="1"/>
  <c r="H36" i="2" s="1"/>
  <c r="F24" i="2"/>
  <c r="E24" i="2"/>
  <c r="G23" i="2"/>
  <c r="G24" i="2" s="1"/>
  <c r="E21" i="2"/>
  <c r="G20" i="2"/>
  <c r="F20" i="2"/>
  <c r="E20" i="2"/>
  <c r="H10" i="2"/>
  <c r="G10" i="2"/>
  <c r="F10" i="2"/>
  <c r="H6" i="2"/>
  <c r="G6" i="2"/>
  <c r="F6" i="2"/>
  <c r="E6" i="2"/>
  <c r="E34" i="2" l="1"/>
  <c r="E36" i="2" s="1"/>
  <c r="F21" i="2"/>
  <c r="G21" i="2" s="1"/>
  <c r="G34" i="2" s="1"/>
  <c r="G36" i="2" s="1"/>
  <c r="E29" i="2"/>
  <c r="F34" i="2"/>
  <c r="F36" i="2" s="1"/>
</calcChain>
</file>

<file path=xl/sharedStrings.xml><?xml version="1.0" encoding="utf-8"?>
<sst xmlns="http://schemas.openxmlformats.org/spreadsheetml/2006/main" count="80" uniqueCount="66">
  <si>
    <t xml:space="preserve"> </t>
  </si>
  <si>
    <t>Comparativo da composição tarifária</t>
  </si>
  <si>
    <t>Ano Base (dados)</t>
  </si>
  <si>
    <t>2017¹</t>
  </si>
  <si>
    <t>RTP - 2021 (Projeção)</t>
  </si>
  <si>
    <t>Mercado Referência</t>
  </si>
  <si>
    <t>Custo VPA Referência</t>
  </si>
  <si>
    <t>Custo Energia Referência</t>
  </si>
  <si>
    <t>Custo Químicos Referência</t>
  </si>
  <si>
    <t>Custo Encargos Referência</t>
  </si>
  <si>
    <t>Custo Financeiro</t>
  </si>
  <si>
    <t>Custo Financeiro Energia</t>
  </si>
  <si>
    <t>Custo Financeiro Químicos</t>
  </si>
  <si>
    <t>Custo Financeiro Encargos</t>
  </si>
  <si>
    <t>CÁLCULO DO IRT</t>
  </si>
  <si>
    <t>Descrição</t>
  </si>
  <si>
    <t>2017²</t>
  </si>
  <si>
    <t>Cesta de Indice</t>
  </si>
  <si>
    <t>-------</t>
  </si>
  <si>
    <t>Fator X</t>
  </si>
  <si>
    <t>IrB</t>
  </si>
  <si>
    <t xml:space="preserve">TB </t>
  </si>
  <si>
    <t>TB Diferimento</t>
  </si>
  <si>
    <t>TF Diferimento</t>
  </si>
  <si>
    <t>Diferimento</t>
  </si>
  <si>
    <t>TA</t>
  </si>
  <si>
    <t>TA Energia</t>
  </si>
  <si>
    <t>TA Químicos</t>
  </si>
  <si>
    <t>TA Encargos</t>
  </si>
  <si>
    <t>TF</t>
  </si>
  <si>
    <t>TF Energia</t>
  </si>
  <si>
    <t>TF Químicos</t>
  </si>
  <si>
    <t>TF Encargos</t>
  </si>
  <si>
    <t>Compensações3</t>
  </si>
  <si>
    <t>Tarifa média R$/M³ (líquida de Confins/Pasep)</t>
  </si>
  <si>
    <t>Tarifa média verificada2ª RTP R$/M³ (líquida de Confins/Pasep)</t>
  </si>
  <si>
    <t>---------</t>
  </si>
  <si>
    <t>Reajuste4</t>
  </si>
  <si>
    <t>TB - nova estrutura (NE) - 2017</t>
  </si>
  <si>
    <t>5m3 - TB</t>
  </si>
  <si>
    <t>Receita Verificada 2016</t>
  </si>
  <si>
    <t>10m3 - TA + TB - 7.1, Nota Técnica Sanepar, Tarifas Econômicas (P0)</t>
  </si>
  <si>
    <t>Mercado Verificado 2016</t>
  </si>
  <si>
    <t>Tarifa Média Verificada 2016</t>
  </si>
  <si>
    <t>10 m3 - TA + TB - 7.1, Nota Técnica Sanepar, Tarifas Econômicas (P0)</t>
  </si>
  <si>
    <t>Tarifa Média Verificada 2017</t>
  </si>
  <si>
    <t>10m3  - TA + TB</t>
  </si>
  <si>
    <t>Recomposição</t>
  </si>
  <si>
    <t>IPCA 2016</t>
  </si>
  <si>
    <t>Degrau fixo</t>
  </si>
  <si>
    <t>Diferimento sem inflação</t>
  </si>
  <si>
    <t>Restante para diferimento</t>
  </si>
  <si>
    <t>Valor praticado</t>
  </si>
  <si>
    <t>Reajuste</t>
  </si>
  <si>
    <t xml:space="preserve">TB - 2017 </t>
  </si>
  <si>
    <t xml:space="preserve">TA - 2017 </t>
  </si>
  <si>
    <t>5m3 - TA</t>
  </si>
  <si>
    <t>TA + TB</t>
  </si>
  <si>
    <t>Fonte de Dados: AGEPAR</t>
  </si>
  <si>
    <t>Notas explicativas</t>
  </si>
  <si>
    <t>1 Dados referentes ao mercado foram convertido em virtude da alteração na estrutura tarifária que passou de 10 m³ (CMF - Consumo Mínimo Faturável) para 5 m³.</t>
  </si>
  <si>
    <t>2 Tarifa média aprovada na 1ª RTP foi convertida em virtude da alteração na estrutura tarifária que passou de 10 m³ (CMF - Consumo Mínimo Faturável) para 5 m³, conforme apresentado a seguir:</t>
  </si>
  <si>
    <t xml:space="preserve"> 3 Compensações ocorridas em:
2018 – Decorrente da alteração da data-base em 2017, que passou do mês de março para o mês de abril a partir da 1ª Revisão Tarifária Periódica da Sanepar, gerando a necessidade da atualização dos valores recebidos nos meses de abril e maio pelo IPCA, devido ao período ultrapassar 12 meses do reajuste tarifário anterior.
2021 – Compensações preliminares consideradas pela AGEPAR na 1ª fase da 2ª RTP Sanepar, referentes à: Saldo do Diferimento Tarifário oriundo da 1ª RTP; Saldo da Conta Gráfica dos Custos Não Gerenciáveis de 2020 (Parcela A); Suspensão do IRT 2020 e Substituição IGP-M por IPCA no IRT 2020.</t>
  </si>
  <si>
    <t>4 Valores podem apresentar diferenças na 4ª casa decimal em virtude de arredondamento.</t>
  </si>
  <si>
    <t>5 Tarifa homologada Resolução 15/2021 - AGEPAR em 14/04/2021.</t>
  </si>
  <si>
    <r>
      <t>2021 (2ª RTP - 1ª fase)</t>
    </r>
    <r>
      <rPr>
        <b/>
        <vertAlign val="superscript"/>
        <sz val="10"/>
        <color indexed="8"/>
        <rFont val="Calibri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</si>
</sst>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* #,##0\ ;* \(#,##0\);* \-#\ ;@\ "/>
    <numFmt numFmtId="165" formatCode="* #,##0\ ;\-* #,##0\ ;* \-#\ ;@\ "/>
    <numFmt numFmtId="166" formatCode="* #,##0.00\ ;* \(#,##0.00\);* \-#.00\ ;@\ "/>
    <numFmt numFmtId="167" formatCode="#,##0\ ;\-#,##0\ "/>
    <numFmt numFmtId="168" formatCode="* #,##0.00\ ;\-* #,##0.00\ ;* \-#\ ;@\ "/>
    <numFmt numFmtId="169" formatCode="_-* #,##0.0000_-;\-* #,##0.0000_-;_-* &quot;-&quot;????_-;_-@_-"/>
    <numFmt numFmtId="170" formatCode="0.0000%"/>
    <numFmt numFmtId="171" formatCode="0.0000"/>
    <numFmt numFmtId="172" formatCode="0.00000"/>
    <numFmt numFmtId="173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20"/>
      <color theme="0" tint="-0.49998474074526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u/>
      <sz val="10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8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5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164" fontId="8" fillId="3" borderId="1" xfId="1" applyNumberFormat="1" applyFont="1" applyFill="1" applyBorder="1" applyAlignment="1" applyProtection="1">
      <alignment vertical="top" wrapText="1"/>
    </xf>
    <xf numFmtId="164" fontId="9" fillId="0" borderId="0" xfId="0" applyNumberFormat="1" applyFont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5" fontId="10" fillId="4" borderId="1" xfId="1" applyNumberFormat="1" applyFont="1" applyFill="1" applyBorder="1" applyAlignment="1" applyProtection="1">
      <alignment horizontal="center" vertical="center"/>
      <protection locked="0"/>
    </xf>
    <xf numFmtId="166" fontId="10" fillId="4" borderId="1" xfId="1" applyNumberFormat="1" applyFont="1" applyFill="1" applyBorder="1" applyAlignment="1" applyProtection="1">
      <alignment horizontal="center" vertical="center"/>
      <protection locked="0"/>
    </xf>
    <xf numFmtId="167" fontId="9" fillId="0" borderId="0" xfId="0" applyNumberFormat="1" applyFont="1" applyBorder="1"/>
    <xf numFmtId="168" fontId="11" fillId="6" borderId="1" xfId="1" applyNumberFormat="1" applyFont="1" applyFill="1" applyBorder="1" applyAlignment="1" applyProtection="1">
      <alignment horizontal="center" vertical="center"/>
      <protection locked="0"/>
    </xf>
    <xf numFmtId="43" fontId="11" fillId="0" borderId="1" xfId="1" applyFont="1" applyFill="1" applyBorder="1" applyAlignment="1" applyProtection="1">
      <alignment vertical="top" wrapText="1"/>
    </xf>
    <xf numFmtId="166" fontId="11" fillId="0" borderId="1" xfId="1" applyNumberFormat="1" applyFont="1" applyFill="1" applyBorder="1" applyAlignment="1" applyProtection="1">
      <alignment vertical="top" wrapText="1"/>
    </xf>
    <xf numFmtId="166" fontId="11" fillId="6" borderId="1" xfId="1" applyNumberFormat="1" applyFont="1" applyFill="1" applyBorder="1" applyAlignment="1" applyProtection="1">
      <alignment horizontal="center" vertical="center"/>
      <protection locked="0"/>
    </xf>
    <xf numFmtId="43" fontId="8" fillId="3" borderId="1" xfId="1" applyFont="1" applyFill="1" applyBorder="1" applyAlignment="1" applyProtection="1">
      <alignment vertical="top" wrapText="1"/>
    </xf>
    <xf numFmtId="166" fontId="8" fillId="3" borderId="1" xfId="1" applyNumberFormat="1" applyFont="1" applyFill="1" applyBorder="1" applyAlignment="1" applyProtection="1">
      <alignment vertical="top" wrapText="1"/>
    </xf>
    <xf numFmtId="43" fontId="11" fillId="0" borderId="1" xfId="1" applyFont="1" applyFill="1" applyBorder="1" applyAlignment="1" applyProtection="1">
      <alignment horizontal="right" vertical="top" wrapText="1"/>
    </xf>
    <xf numFmtId="166" fontId="11" fillId="0" borderId="1" xfId="1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9" fontId="2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0" fontId="15" fillId="0" borderId="1" xfId="2" quotePrefix="1" applyNumberFormat="1" applyFont="1" applyFill="1" applyBorder="1" applyAlignment="1" applyProtection="1">
      <alignment horizontal="center"/>
    </xf>
    <xf numFmtId="170" fontId="10" fillId="0" borderId="1" xfId="0" applyNumberFormat="1" applyFont="1" applyBorder="1" applyAlignment="1" applyProtection="1">
      <alignment horizontal="center" vertical="center"/>
      <protection locked="0"/>
    </xf>
    <xf numFmtId="170" fontId="15" fillId="0" borderId="1" xfId="2" applyNumberFormat="1" applyFont="1" applyFill="1" applyBorder="1" applyAlignment="1" applyProtection="1">
      <alignment horizontal="center"/>
    </xf>
    <xf numFmtId="170" fontId="2" fillId="4" borderId="1" xfId="0" applyNumberFormat="1" applyFont="1" applyFill="1" applyBorder="1" applyAlignment="1" applyProtection="1">
      <alignment horizontal="center" vertical="center"/>
      <protection locked="0"/>
    </xf>
    <xf numFmtId="171" fontId="16" fillId="5" borderId="1" xfId="0" applyNumberFormat="1" applyFont="1" applyFill="1" applyBorder="1" applyAlignment="1" applyProtection="1">
      <alignment horizontal="center" vertical="center"/>
      <protection locked="0"/>
    </xf>
    <xf numFmtId="171" fontId="16" fillId="5" borderId="1" xfId="2" applyNumberFormat="1" applyFont="1" applyFill="1" applyBorder="1" applyAlignment="1" applyProtection="1">
      <alignment horizontal="center" vertical="center"/>
      <protection locked="0"/>
    </xf>
    <xf numFmtId="171" fontId="10" fillId="5" borderId="1" xfId="0" applyNumberFormat="1" applyFont="1" applyFill="1" applyBorder="1" applyAlignment="1" applyProtection="1">
      <alignment horizontal="center" vertical="center"/>
      <protection locked="0"/>
    </xf>
    <xf numFmtId="171" fontId="2" fillId="4" borderId="2" xfId="0" applyNumberFormat="1" applyFont="1" applyFill="1" applyBorder="1" applyAlignment="1" applyProtection="1">
      <alignment horizontal="center" vertical="center"/>
      <protection locked="0"/>
    </xf>
    <xf numFmtId="171" fontId="17" fillId="0" borderId="1" xfId="0" applyNumberFormat="1" applyFont="1" applyBorder="1" applyAlignment="1" applyProtection="1">
      <alignment horizontal="center" vertical="center"/>
      <protection locked="0"/>
    </xf>
    <xf numFmtId="169" fontId="7" fillId="0" borderId="0" xfId="0" applyNumberFormat="1" applyFont="1" applyBorder="1" applyAlignment="1" applyProtection="1">
      <alignment horizontal="center" vertical="center"/>
      <protection locked="0"/>
    </xf>
    <xf numFmtId="171" fontId="10" fillId="5" borderId="1" xfId="1" applyNumberFormat="1" applyFont="1" applyFill="1" applyBorder="1" applyAlignment="1" applyProtection="1">
      <alignment horizontal="center" vertical="center"/>
      <protection locked="0"/>
    </xf>
    <xf numFmtId="171" fontId="16" fillId="5" borderId="1" xfId="1" applyNumberFormat="1" applyFont="1" applyFill="1" applyBorder="1" applyAlignment="1" applyProtection="1">
      <alignment horizontal="center" vertical="center"/>
      <protection locked="0"/>
    </xf>
    <xf numFmtId="171" fontId="7" fillId="0" borderId="0" xfId="0" applyNumberFormat="1" applyFont="1" applyBorder="1" applyAlignment="1" applyProtection="1">
      <alignment horizontal="center" vertical="center"/>
      <protection locked="0"/>
    </xf>
    <xf numFmtId="172" fontId="10" fillId="3" borderId="1" xfId="1" applyNumberFormat="1" applyFont="1" applyFill="1" applyBorder="1" applyAlignment="1" applyProtection="1">
      <alignment horizontal="center" vertical="center"/>
      <protection locked="0"/>
    </xf>
    <xf numFmtId="171" fontId="10" fillId="3" borderId="1" xfId="1" applyNumberFormat="1" applyFont="1" applyFill="1" applyBorder="1" applyAlignment="1" applyProtection="1">
      <alignment horizontal="center" vertical="center"/>
      <protection locked="0"/>
    </xf>
    <xf numFmtId="172" fontId="10" fillId="3" borderId="1" xfId="1" quotePrefix="1" applyNumberFormat="1" applyFont="1" applyFill="1" applyBorder="1" applyAlignment="1" applyProtection="1">
      <alignment horizontal="center" vertical="center"/>
      <protection locked="0"/>
    </xf>
    <xf numFmtId="171" fontId="7" fillId="3" borderId="1" xfId="0" applyNumberFormat="1" applyFont="1" applyFill="1" applyBorder="1" applyAlignment="1" applyProtection="1">
      <alignment horizontal="center" vertical="center"/>
      <protection locked="0"/>
    </xf>
    <xf numFmtId="173" fontId="18" fillId="7" borderId="1" xfId="2" applyNumberFormat="1" applyFont="1" applyFill="1" applyBorder="1" applyAlignment="1" applyProtection="1">
      <alignment horizontal="center" vertical="center"/>
      <protection locked="0"/>
    </xf>
    <xf numFmtId="170" fontId="18" fillId="7" borderId="1" xfId="2" applyNumberFormat="1" applyFont="1" applyFill="1" applyBorder="1" applyAlignment="1" applyProtection="1">
      <alignment horizontal="center" vertical="center"/>
      <protection locked="0"/>
    </xf>
    <xf numFmtId="171" fontId="19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43" fontId="22" fillId="5" borderId="1" xfId="1" applyFont="1" applyFill="1" applyBorder="1" applyAlignment="1" applyProtection="1">
      <alignment horizontal="right" vertical="center" wrapText="1"/>
      <protection locked="0"/>
    </xf>
    <xf numFmtId="164" fontId="22" fillId="5" borderId="1" xfId="1" applyNumberFormat="1" applyFont="1" applyFill="1" applyBorder="1" applyAlignment="1" applyProtection="1">
      <alignment horizontal="right" vertical="center" wrapText="1"/>
      <protection locked="0"/>
    </xf>
    <xf numFmtId="171" fontId="21" fillId="5" borderId="1" xfId="0" applyNumberFormat="1" applyFont="1" applyFill="1" applyBorder="1" applyAlignment="1" applyProtection="1">
      <alignment horizontal="right" vertical="center" wrapText="1"/>
      <protection locked="0"/>
    </xf>
    <xf numFmtId="10" fontId="22" fillId="5" borderId="1" xfId="2" applyNumberFormat="1" applyFont="1" applyFill="1" applyBorder="1" applyAlignment="1" applyProtection="1">
      <alignment horizontal="right" vertical="center" wrapText="1"/>
      <protection locked="0"/>
    </xf>
    <xf numFmtId="172" fontId="19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indent="1"/>
      <protection locked="0"/>
    </xf>
    <xf numFmtId="0" fontId="10" fillId="5" borderId="1" xfId="0" applyFont="1" applyFill="1" applyBorder="1" applyAlignment="1" applyProtection="1">
      <alignment horizontal="left" vertical="center" indent="2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workbookViewId="0"/>
  </sheetViews>
  <sheetFormatPr defaultRowHeight="15" x14ac:dyDescent="0.25"/>
  <cols>
    <col min="3" max="3" width="41.7109375" customWidth="1"/>
    <col min="4" max="4" width="13.7109375" bestFit="1" customWidth="1"/>
    <col min="5" max="8" width="19.5703125" customWidth="1"/>
  </cols>
  <sheetData>
    <row r="1" spans="1:10" x14ac:dyDescent="0.25">
      <c r="A1" s="4"/>
      <c r="B1" s="1" t="s">
        <v>0</v>
      </c>
      <c r="C1" s="2"/>
      <c r="D1" s="2"/>
      <c r="E1" s="2"/>
      <c r="F1" s="3"/>
      <c r="G1" s="3"/>
      <c r="H1" s="3"/>
      <c r="I1" s="3"/>
      <c r="J1" s="4"/>
    </row>
    <row r="2" spans="1:10" ht="26.25" x14ac:dyDescent="0.25">
      <c r="A2" s="4"/>
      <c r="B2" s="5" t="s">
        <v>1</v>
      </c>
      <c r="C2" s="6"/>
      <c r="D2" s="6"/>
      <c r="E2" s="6"/>
      <c r="F2" s="7"/>
      <c r="G2" s="7"/>
      <c r="H2" s="7"/>
      <c r="I2" s="3"/>
      <c r="J2" s="4"/>
    </row>
    <row r="3" spans="1:10" x14ac:dyDescent="0.25">
      <c r="A3" s="4"/>
      <c r="B3" s="3"/>
      <c r="C3" s="2"/>
      <c r="D3" s="2"/>
      <c r="E3" s="2"/>
      <c r="F3" s="3"/>
      <c r="G3" s="3"/>
      <c r="H3" s="3"/>
      <c r="I3" s="3"/>
      <c r="J3" s="4"/>
    </row>
    <row r="4" spans="1:10" ht="29.45" customHeight="1" x14ac:dyDescent="0.25">
      <c r="A4" s="10"/>
      <c r="B4" s="61" t="s">
        <v>2</v>
      </c>
      <c r="C4" s="61"/>
      <c r="D4" s="8">
        <v>2016</v>
      </c>
      <c r="E4" s="8" t="s">
        <v>3</v>
      </c>
      <c r="F4" s="9">
        <v>2018</v>
      </c>
      <c r="G4" s="9">
        <v>2019</v>
      </c>
      <c r="H4" s="9" t="s">
        <v>4</v>
      </c>
      <c r="I4" s="10"/>
      <c r="J4" s="10"/>
    </row>
    <row r="5" spans="1:10" x14ac:dyDescent="0.25">
      <c r="A5" s="13"/>
      <c r="B5" s="61" t="s">
        <v>5</v>
      </c>
      <c r="C5" s="61"/>
      <c r="D5" s="11"/>
      <c r="E5" s="11">
        <v>876133319.02195799</v>
      </c>
      <c r="F5" s="11">
        <v>888476162</v>
      </c>
      <c r="G5" s="11">
        <v>927692536</v>
      </c>
      <c r="H5" s="11">
        <v>933405017</v>
      </c>
      <c r="I5" s="12"/>
      <c r="J5" s="13"/>
    </row>
    <row r="6" spans="1:10" x14ac:dyDescent="0.25">
      <c r="A6" s="4"/>
      <c r="B6" s="61" t="s">
        <v>6</v>
      </c>
      <c r="C6" s="61"/>
      <c r="D6" s="14"/>
      <c r="E6" s="14">
        <f>SUM(E7:E9)</f>
        <v>508164410.2445296</v>
      </c>
      <c r="F6" s="14">
        <f>SUM(F7:F9)</f>
        <v>606333234.75</v>
      </c>
      <c r="G6" s="15">
        <f>SUM(G7:G9)</f>
        <v>713097278.56999993</v>
      </c>
      <c r="H6" s="15">
        <f>SUM(H7:H9)</f>
        <v>727510964.17658114</v>
      </c>
      <c r="I6" s="16"/>
      <c r="J6" s="4"/>
    </row>
    <row r="7" spans="1:10" x14ac:dyDescent="0.25">
      <c r="A7" s="4"/>
      <c r="B7" s="62" t="s">
        <v>7</v>
      </c>
      <c r="C7" s="62"/>
      <c r="D7" s="17"/>
      <c r="E7" s="17">
        <v>378812660.42000002</v>
      </c>
      <c r="F7" s="18">
        <v>424920133.41000003</v>
      </c>
      <c r="G7" s="19">
        <v>473703707.31999993</v>
      </c>
      <c r="H7" s="19">
        <v>454009250.68867028</v>
      </c>
      <c r="I7" s="16"/>
      <c r="J7" s="4"/>
    </row>
    <row r="8" spans="1:10" x14ac:dyDescent="0.25">
      <c r="A8" s="4"/>
      <c r="B8" s="62" t="s">
        <v>8</v>
      </c>
      <c r="C8" s="62"/>
      <c r="D8" s="17"/>
      <c r="E8" s="17">
        <v>82291696.769999996</v>
      </c>
      <c r="F8" s="18">
        <v>79227082.659999996</v>
      </c>
      <c r="G8" s="19">
        <v>119895943.26000002</v>
      </c>
      <c r="H8" s="19">
        <v>145748845.88007781</v>
      </c>
      <c r="I8" s="16"/>
      <c r="J8" s="4"/>
    </row>
    <row r="9" spans="1:10" x14ac:dyDescent="0.25">
      <c r="A9" s="4"/>
      <c r="B9" s="62" t="s">
        <v>9</v>
      </c>
      <c r="C9" s="62"/>
      <c r="D9" s="17"/>
      <c r="E9" s="17">
        <v>47060053.0545296</v>
      </c>
      <c r="F9" s="17">
        <v>102186018.68000001</v>
      </c>
      <c r="G9" s="20">
        <v>119497627.98999999</v>
      </c>
      <c r="H9" s="20">
        <v>127752867.60783307</v>
      </c>
      <c r="I9" s="16"/>
      <c r="J9" s="4"/>
    </row>
    <row r="10" spans="1:10" x14ac:dyDescent="0.25">
      <c r="A10" s="4"/>
      <c r="B10" s="61" t="s">
        <v>10</v>
      </c>
      <c r="C10" s="61"/>
      <c r="D10" s="21"/>
      <c r="E10" s="21">
        <v>-8733220.7274687998</v>
      </c>
      <c r="F10" s="21">
        <f>SUM(F11:F13)</f>
        <v>87824769.560000002</v>
      </c>
      <c r="G10" s="22">
        <f>SUM(G11:G13)</f>
        <v>118521667.11408339</v>
      </c>
      <c r="H10" s="22">
        <f>SUM(H11:H13)</f>
        <v>46915887.265966311</v>
      </c>
      <c r="I10" s="10"/>
      <c r="J10" s="4"/>
    </row>
    <row r="11" spans="1:10" x14ac:dyDescent="0.25">
      <c r="A11" s="4"/>
      <c r="B11" s="62" t="s">
        <v>11</v>
      </c>
      <c r="C11" s="62"/>
      <c r="D11" s="23"/>
      <c r="E11" s="23">
        <v>-21970704.132461999</v>
      </c>
      <c r="F11" s="23">
        <v>35815234.090000004</v>
      </c>
      <c r="G11" s="24">
        <v>47035106.313436948</v>
      </c>
      <c r="H11" s="24">
        <v>-7637506.070001971</v>
      </c>
      <c r="I11" s="10"/>
      <c r="J11" s="4"/>
    </row>
    <row r="12" spans="1:10" x14ac:dyDescent="0.25">
      <c r="A12" s="4"/>
      <c r="B12" s="62" t="s">
        <v>12</v>
      </c>
      <c r="C12" s="62"/>
      <c r="D12" s="23"/>
      <c r="E12" s="23">
        <v>10300684.879256001</v>
      </c>
      <c r="F12" s="23">
        <v>-962455.17</v>
      </c>
      <c r="G12" s="24">
        <v>36070933.503835917</v>
      </c>
      <c r="H12" s="24">
        <v>40924630.551308066</v>
      </c>
      <c r="I12" s="10"/>
      <c r="J12" s="4"/>
    </row>
    <row r="13" spans="1:10" x14ac:dyDescent="0.25">
      <c r="A13" s="4"/>
      <c r="B13" s="62" t="s">
        <v>13</v>
      </c>
      <c r="C13" s="62"/>
      <c r="D13" s="23"/>
      <c r="E13" s="23">
        <v>2936798.52573724</v>
      </c>
      <c r="F13" s="23">
        <v>52971990.640000001</v>
      </c>
      <c r="G13" s="24">
        <v>35415627.296810523</v>
      </c>
      <c r="H13" s="24">
        <v>13628762.78466022</v>
      </c>
      <c r="I13" s="10"/>
      <c r="J13" s="4"/>
    </row>
    <row r="14" spans="1:10" x14ac:dyDescent="0.25">
      <c r="A14" s="4"/>
      <c r="B14" s="3"/>
      <c r="C14" s="3"/>
      <c r="D14" s="3"/>
      <c r="G14" s="25"/>
      <c r="H14" s="3"/>
      <c r="I14" s="10"/>
      <c r="J14" s="4"/>
    </row>
    <row r="15" spans="1:10" x14ac:dyDescent="0.25">
      <c r="A15" s="4"/>
      <c r="B15" s="3"/>
      <c r="C15" s="26" t="s">
        <v>14</v>
      </c>
      <c r="D15" s="26"/>
      <c r="E15" s="27"/>
      <c r="F15" s="3"/>
      <c r="G15" s="3"/>
      <c r="H15" s="3"/>
      <c r="I15" s="10"/>
      <c r="J15" s="4"/>
    </row>
    <row r="16" spans="1:10" x14ac:dyDescent="0.25">
      <c r="A16" s="4"/>
      <c r="B16" s="3"/>
      <c r="C16" s="26"/>
      <c r="D16" s="26"/>
      <c r="F16" s="28"/>
      <c r="G16" s="28"/>
      <c r="H16" s="3"/>
      <c r="I16" s="10"/>
      <c r="J16" s="4"/>
    </row>
    <row r="17" spans="1:10" x14ac:dyDescent="0.25">
      <c r="A17" s="4"/>
      <c r="B17" s="63" t="s">
        <v>15</v>
      </c>
      <c r="C17" s="63"/>
      <c r="D17" s="29" t="s">
        <v>16</v>
      </c>
      <c r="E17" s="29">
        <v>2018</v>
      </c>
      <c r="F17" s="30">
        <v>2019</v>
      </c>
      <c r="G17" s="30">
        <v>2020</v>
      </c>
      <c r="H17" s="30" t="s">
        <v>65</v>
      </c>
      <c r="I17" s="10"/>
      <c r="J17" s="4"/>
    </row>
    <row r="18" spans="1:10" x14ac:dyDescent="0.25">
      <c r="A18" s="4"/>
      <c r="B18" s="60" t="s">
        <v>17</v>
      </c>
      <c r="C18" s="60"/>
      <c r="D18" s="31" t="s">
        <v>18</v>
      </c>
      <c r="E18" s="32">
        <v>1.1014387633798733E-2</v>
      </c>
      <c r="F18" s="33">
        <v>5.3277302000274217E-2</v>
      </c>
      <c r="G18" s="33">
        <v>4.3669901619459099E-2</v>
      </c>
      <c r="H18" s="31" t="s">
        <v>18</v>
      </c>
      <c r="I18" s="10"/>
      <c r="J18" s="4"/>
    </row>
    <row r="19" spans="1:10" x14ac:dyDescent="0.25">
      <c r="A19" s="4"/>
      <c r="B19" s="60" t="s">
        <v>19</v>
      </c>
      <c r="C19" s="60"/>
      <c r="D19" s="31" t="s">
        <v>18</v>
      </c>
      <c r="E19" s="34">
        <v>7.7000000000000002E-3</v>
      </c>
      <c r="F19" s="34">
        <v>7.7000000000000002E-3</v>
      </c>
      <c r="G19" s="34">
        <v>7.7000000000000002E-3</v>
      </c>
      <c r="H19" s="31" t="s">
        <v>18</v>
      </c>
      <c r="I19" s="10"/>
      <c r="J19" s="4"/>
    </row>
    <row r="20" spans="1:10" x14ac:dyDescent="0.25">
      <c r="A20" s="4"/>
      <c r="B20" s="60" t="s">
        <v>20</v>
      </c>
      <c r="C20" s="60"/>
      <c r="D20" s="31" t="s">
        <v>18</v>
      </c>
      <c r="E20" s="34">
        <f>E18-E19</f>
        <v>3.3143876337987325E-3</v>
      </c>
      <c r="F20" s="34">
        <f>F18-F19</f>
        <v>4.5577302000274218E-2</v>
      </c>
      <c r="G20" s="34">
        <f>G18-G19</f>
        <v>3.5969901619459101E-2</v>
      </c>
      <c r="H20" s="31" t="s">
        <v>18</v>
      </c>
      <c r="I20" s="10"/>
      <c r="J20" s="4"/>
    </row>
    <row r="21" spans="1:10" x14ac:dyDescent="0.25">
      <c r="A21" s="4"/>
      <c r="B21" s="65" t="s">
        <v>21</v>
      </c>
      <c r="C21" s="65"/>
      <c r="D21" s="35">
        <v>3.8031603827844802</v>
      </c>
      <c r="E21" s="35">
        <f>(D21+D22)*(1+E20)</f>
        <v>3.8157655305265341</v>
      </c>
      <c r="F21" s="35">
        <f>(E21+E22)*(1+F20)</f>
        <v>4.0738537765117258</v>
      </c>
      <c r="G21" s="35">
        <f>(F21+F22)*(1+G20)</f>
        <v>4.3095741388714224</v>
      </c>
      <c r="H21" s="36">
        <f>4.45337850648718-H24</f>
        <v>4.45337850648718</v>
      </c>
      <c r="I21" s="4"/>
      <c r="J21" s="4"/>
    </row>
    <row r="22" spans="1:10" ht="15" customHeight="1" x14ac:dyDescent="0.25">
      <c r="A22" s="4"/>
      <c r="B22" s="65" t="s">
        <v>22</v>
      </c>
      <c r="C22" s="65"/>
      <c r="D22" s="35"/>
      <c r="E22" s="35">
        <v>8.0506671173055988E-2</v>
      </c>
      <c r="F22" s="36">
        <v>8.6087677515623198E-2</v>
      </c>
      <c r="G22" s="36">
        <v>0</v>
      </c>
      <c r="H22" s="36">
        <v>0</v>
      </c>
      <c r="I22" s="4"/>
      <c r="J22" s="4"/>
    </row>
    <row r="23" spans="1:10" ht="15" customHeight="1" x14ac:dyDescent="0.25">
      <c r="A23" s="4"/>
      <c r="B23" s="65" t="s">
        <v>23</v>
      </c>
      <c r="C23" s="65"/>
      <c r="D23" s="35"/>
      <c r="E23" s="35">
        <v>0.11655572730589001</v>
      </c>
      <c r="F23" s="36">
        <v>0.237983104933911</v>
      </c>
      <c r="G23" s="36">
        <f>F23</f>
        <v>0.237983104933911</v>
      </c>
      <c r="H23" s="36">
        <v>0</v>
      </c>
      <c r="I23" s="4"/>
      <c r="J23" s="4"/>
    </row>
    <row r="24" spans="1:10" x14ac:dyDescent="0.25">
      <c r="A24" s="4"/>
      <c r="B24" s="66" t="s">
        <v>24</v>
      </c>
      <c r="C24" s="66"/>
      <c r="D24" s="37"/>
      <c r="E24" s="35">
        <f>E22+E23</f>
        <v>0.19706239847894599</v>
      </c>
      <c r="F24" s="35">
        <f>F22+F23</f>
        <v>0.32407078244953419</v>
      </c>
      <c r="G24" s="35">
        <f>G22+G23</f>
        <v>0.237983104933911</v>
      </c>
      <c r="H24" s="35">
        <f>H22+H23</f>
        <v>0</v>
      </c>
      <c r="I24" s="4"/>
      <c r="J24" s="4"/>
    </row>
    <row r="25" spans="1:10" x14ac:dyDescent="0.25">
      <c r="A25" s="4"/>
      <c r="B25" s="66" t="s">
        <v>25</v>
      </c>
      <c r="C25" s="66"/>
      <c r="D25" s="37">
        <v>0.59081199665858497</v>
      </c>
      <c r="E25" s="35">
        <f>SUM(E26:E28)</f>
        <v>0.58000808691056505</v>
      </c>
      <c r="F25" s="35">
        <f>SUM(F26:F28)</f>
        <v>0.68244175891575587</v>
      </c>
      <c r="G25" s="35">
        <f>SUM(G26:G28)</f>
        <v>0.76867846931776973</v>
      </c>
      <c r="H25" s="35">
        <f>SUM(H26:H28)</f>
        <v>0.77900000000000003</v>
      </c>
      <c r="I25" s="4"/>
      <c r="J25" s="4"/>
    </row>
    <row r="26" spans="1:10" x14ac:dyDescent="0.25">
      <c r="A26" s="4"/>
      <c r="B26" s="64" t="s">
        <v>26</v>
      </c>
      <c r="C26" s="64"/>
      <c r="D26" s="38"/>
      <c r="E26" s="39">
        <f>E7/E5</f>
        <v>0.43236874137246006</v>
      </c>
      <c r="F26" s="39">
        <f>F7/F5</f>
        <v>0.47825721339949695</v>
      </c>
      <c r="G26" s="39">
        <f>G7/G5</f>
        <v>0.51062576116274794</v>
      </c>
      <c r="H26" s="39">
        <f>ROUND(H7/H5,3)</f>
        <v>0.48599999999999999</v>
      </c>
      <c r="I26" s="40"/>
      <c r="J26" s="4"/>
    </row>
    <row r="27" spans="1:10" x14ac:dyDescent="0.25">
      <c r="A27" s="4"/>
      <c r="B27" s="64" t="s">
        <v>27</v>
      </c>
      <c r="C27" s="64"/>
      <c r="D27" s="38"/>
      <c r="E27" s="39">
        <f>E8/E5</f>
        <v>9.3925998456334897E-2</v>
      </c>
      <c r="F27" s="39">
        <f>F8/F5</f>
        <v>8.9171872075505379E-2</v>
      </c>
      <c r="G27" s="39">
        <f>G8/G5</f>
        <v>0.12924103472575532</v>
      </c>
      <c r="H27" s="39">
        <f>ROUND(H8/H5,3)</f>
        <v>0.156</v>
      </c>
      <c r="I27" s="40"/>
      <c r="J27" s="4"/>
    </row>
    <row r="28" spans="1:10" x14ac:dyDescent="0.25">
      <c r="A28" s="4"/>
      <c r="B28" s="64" t="s">
        <v>28</v>
      </c>
      <c r="C28" s="64"/>
      <c r="D28" s="38"/>
      <c r="E28" s="39">
        <f>E9/E5</f>
        <v>5.3713347081770058E-2</v>
      </c>
      <c r="F28" s="39">
        <f>F9/F5</f>
        <v>0.1150126734407535</v>
      </c>
      <c r="G28" s="39">
        <f>G9/G5</f>
        <v>0.12881167342926644</v>
      </c>
      <c r="H28" s="39">
        <f>ROUND(H9/H5,3)</f>
        <v>0.13700000000000001</v>
      </c>
      <c r="I28" s="40"/>
      <c r="J28" s="4"/>
    </row>
    <row r="29" spans="1:10" x14ac:dyDescent="0.25">
      <c r="A29" s="4"/>
      <c r="B29" s="66" t="s">
        <v>29</v>
      </c>
      <c r="C29" s="66"/>
      <c r="D29" s="41">
        <v>0</v>
      </c>
      <c r="E29" s="35">
        <f>SUM(E30:E32)</f>
        <v>-9.9679130308818701E-3</v>
      </c>
      <c r="F29" s="35">
        <f>SUM(F30:F32)</f>
        <v>9.8848762990221911E-2</v>
      </c>
      <c r="G29" s="35">
        <f>SUM(G30:G32)</f>
        <v>0.12775964289323913</v>
      </c>
      <c r="H29" s="35">
        <f>SUM(H30:H32)</f>
        <v>0</v>
      </c>
      <c r="I29" s="4"/>
      <c r="J29" s="4"/>
    </row>
    <row r="30" spans="1:10" x14ac:dyDescent="0.25">
      <c r="A30" s="4"/>
      <c r="B30" s="64" t="s">
        <v>30</v>
      </c>
      <c r="C30" s="64"/>
      <c r="D30" s="38"/>
      <c r="E30" s="39">
        <f>E11/E5</f>
        <v>-2.5076896010516134E-2</v>
      </c>
      <c r="F30" s="39">
        <f>F11/F5</f>
        <v>4.0310855396928483E-2</v>
      </c>
      <c r="G30" s="39">
        <f>G11/G5</f>
        <v>5.070118006580248E-2</v>
      </c>
      <c r="H30" s="39">
        <v>0</v>
      </c>
      <c r="I30" s="4"/>
      <c r="J30" s="4"/>
    </row>
    <row r="31" spans="1:10" x14ac:dyDescent="0.25">
      <c r="A31" s="4"/>
      <c r="B31" s="64" t="s">
        <v>31</v>
      </c>
      <c r="C31" s="64"/>
      <c r="D31" s="38"/>
      <c r="E31" s="39">
        <f>E12/E5</f>
        <v>1.175698339010189E-2</v>
      </c>
      <c r="F31" s="39">
        <f>F12/F5</f>
        <v>-1.0832650454385517E-3</v>
      </c>
      <c r="G31" s="39">
        <f>G12/G5</f>
        <v>3.8882422897747577E-2</v>
      </c>
      <c r="H31" s="39">
        <v>0</v>
      </c>
      <c r="I31" s="10"/>
      <c r="J31" s="4"/>
    </row>
    <row r="32" spans="1:10" x14ac:dyDescent="0.25">
      <c r="A32" s="4"/>
      <c r="B32" s="64" t="s">
        <v>32</v>
      </c>
      <c r="C32" s="64"/>
      <c r="D32" s="38"/>
      <c r="E32" s="39">
        <f>E13/E5</f>
        <v>3.3519995895323743E-3</v>
      </c>
      <c r="F32" s="39">
        <f>F13/F5</f>
        <v>5.9621172638731977E-2</v>
      </c>
      <c r="G32" s="39">
        <f>G13/G5</f>
        <v>3.8176039929689078E-2</v>
      </c>
      <c r="H32" s="39">
        <v>0</v>
      </c>
      <c r="I32" s="10"/>
      <c r="J32" s="4"/>
    </row>
    <row r="33" spans="1:10" ht="15" customHeight="1" x14ac:dyDescent="0.25">
      <c r="A33" s="4"/>
      <c r="B33" s="65" t="s">
        <v>33</v>
      </c>
      <c r="C33" s="65"/>
      <c r="D33" s="38"/>
      <c r="E33" s="42">
        <v>3.61E-2</v>
      </c>
      <c r="F33" s="42">
        <v>0</v>
      </c>
      <c r="G33" s="42">
        <v>0</v>
      </c>
      <c r="H33" s="42">
        <v>0.43512767868505131</v>
      </c>
      <c r="I33" s="43"/>
      <c r="J33" s="4"/>
    </row>
    <row r="34" spans="1:10" x14ac:dyDescent="0.25">
      <c r="A34" s="4"/>
      <c r="B34" s="68" t="s">
        <v>34</v>
      </c>
      <c r="C34" s="68"/>
      <c r="D34" s="44">
        <f>D21+D25</f>
        <v>4.3939723794430652</v>
      </c>
      <c r="E34" s="45">
        <f>SUM(E30:E32,E26:E28,E21+E24,E33,)</f>
        <v>4.6189681028851632</v>
      </c>
      <c r="F34" s="45">
        <f>SUM(F30:F32,F26:F28,F21+F24,F33,)</f>
        <v>5.1792150808672375</v>
      </c>
      <c r="G34" s="45">
        <f>SUM(G30:G32,G26:G28,G21+G24,G33,)</f>
        <v>5.4439953560163428</v>
      </c>
      <c r="H34" s="45">
        <f>SUM(H30:H32,H26:H28,H21+H24,H33,)</f>
        <v>5.6675061851722308</v>
      </c>
      <c r="I34" s="43"/>
      <c r="J34" s="4"/>
    </row>
    <row r="35" spans="1:10" x14ac:dyDescent="0.25">
      <c r="A35" s="4"/>
      <c r="B35" s="68" t="s">
        <v>35</v>
      </c>
      <c r="C35" s="68"/>
      <c r="D35" s="46" t="s">
        <v>36</v>
      </c>
      <c r="E35" s="46" t="s">
        <v>36</v>
      </c>
      <c r="F35" s="46" t="s">
        <v>36</v>
      </c>
      <c r="G35" s="47">
        <v>5.3583251506458316</v>
      </c>
      <c r="H35" s="46" t="s">
        <v>36</v>
      </c>
      <c r="I35" s="10"/>
      <c r="J35" s="4"/>
    </row>
    <row r="36" spans="1:10" ht="15.75" x14ac:dyDescent="0.25">
      <c r="A36" s="4"/>
      <c r="B36" s="69" t="s">
        <v>37</v>
      </c>
      <c r="C36" s="69"/>
      <c r="D36" s="48">
        <v>8.5340645785749292E-2</v>
      </c>
      <c r="E36" s="48">
        <f>E34/D34-1</f>
        <v>5.1205538863814182E-2</v>
      </c>
      <c r="F36" s="48">
        <f>F34/E34-1</f>
        <v>0.12129267089593565</v>
      </c>
      <c r="G36" s="48">
        <f>G34/F34-1</f>
        <v>5.1123629935208026E-2</v>
      </c>
      <c r="H36" s="49">
        <f>H34/G35-1</f>
        <v>5.7701058788702575E-2</v>
      </c>
      <c r="I36" s="10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" customHeight="1" x14ac:dyDescent="0.25">
      <c r="A38" s="4"/>
      <c r="B38" s="70" t="s">
        <v>38</v>
      </c>
      <c r="C38" s="70"/>
      <c r="D38" s="50">
        <f>ROUND(4.49509206289854,4)</f>
        <v>4.4950999999999999</v>
      </c>
      <c r="E38" s="51" t="s">
        <v>39</v>
      </c>
      <c r="F38" s="4"/>
      <c r="G38" s="3"/>
      <c r="H38" s="3"/>
      <c r="I38" s="3"/>
      <c r="J38" s="4"/>
    </row>
    <row r="39" spans="1:10" ht="15" customHeight="1" x14ac:dyDescent="0.25">
      <c r="A39" s="4"/>
      <c r="B39" s="67" t="s">
        <v>40</v>
      </c>
      <c r="C39" s="67"/>
      <c r="D39" s="52">
        <v>2611278657</v>
      </c>
      <c r="E39" s="51" t="s">
        <v>41</v>
      </c>
      <c r="F39" s="4"/>
      <c r="G39" s="3"/>
      <c r="H39" s="3"/>
      <c r="I39" s="3"/>
      <c r="J39" s="4"/>
    </row>
    <row r="40" spans="1:10" ht="15" customHeight="1" x14ac:dyDescent="0.25">
      <c r="A40" s="4"/>
      <c r="B40" s="67" t="s">
        <v>42</v>
      </c>
      <c r="C40" s="67"/>
      <c r="D40" s="53">
        <v>742618792</v>
      </c>
      <c r="E40" s="51" t="s">
        <v>41</v>
      </c>
      <c r="F40" s="4"/>
      <c r="G40" s="3"/>
      <c r="H40" s="3"/>
      <c r="I40" s="3"/>
      <c r="J40" s="4"/>
    </row>
    <row r="41" spans="1:10" ht="15" customHeight="1" x14ac:dyDescent="0.25">
      <c r="A41" s="4"/>
      <c r="B41" s="67" t="s">
        <v>43</v>
      </c>
      <c r="C41" s="67"/>
      <c r="D41" s="54">
        <f>3.003+0.513</f>
        <v>3.516</v>
      </c>
      <c r="E41" s="51" t="s">
        <v>44</v>
      </c>
      <c r="F41" s="4"/>
      <c r="G41" s="3"/>
      <c r="H41" s="3"/>
      <c r="I41" s="3"/>
      <c r="J41" s="4"/>
    </row>
    <row r="42" spans="1:10" ht="15" customHeight="1" x14ac:dyDescent="0.25">
      <c r="A42" s="4"/>
      <c r="B42" s="67" t="s">
        <v>45</v>
      </c>
      <c r="C42" s="67"/>
      <c r="D42" s="54">
        <v>4.4170003262221398</v>
      </c>
      <c r="E42" s="51" t="s">
        <v>46</v>
      </c>
      <c r="F42" s="4"/>
      <c r="G42" s="3"/>
      <c r="H42" s="3"/>
      <c r="I42" s="3"/>
      <c r="J42" s="4"/>
    </row>
    <row r="43" spans="1:10" ht="15" customHeight="1" x14ac:dyDescent="0.25">
      <c r="A43" s="4"/>
      <c r="B43" s="67" t="s">
        <v>47</v>
      </c>
      <c r="C43" s="67"/>
      <c r="D43" s="55">
        <f>D42/D41-1</f>
        <v>0.25625720313485201</v>
      </c>
      <c r="E43" s="51" t="s">
        <v>46</v>
      </c>
      <c r="F43" s="4"/>
      <c r="G43" s="3"/>
      <c r="H43" s="3"/>
      <c r="I43" s="3"/>
      <c r="J43" s="4"/>
    </row>
    <row r="44" spans="1:10" x14ac:dyDescent="0.25">
      <c r="A44" s="4"/>
      <c r="B44" s="67" t="s">
        <v>48</v>
      </c>
      <c r="C44" s="67"/>
      <c r="D44" s="55">
        <v>6.2899999999999998E-2</v>
      </c>
      <c r="E44" s="51"/>
      <c r="F44" s="4"/>
      <c r="G44" s="3"/>
      <c r="H44" s="3"/>
      <c r="I44" s="3"/>
      <c r="J44" s="4"/>
    </row>
    <row r="45" spans="1:10" x14ac:dyDescent="0.25">
      <c r="A45" s="4"/>
      <c r="B45" s="67" t="s">
        <v>49</v>
      </c>
      <c r="C45" s="67"/>
      <c r="D45" s="55">
        <f>(1+D46)^(1/8)-1</f>
        <v>2.1111740733405604E-2</v>
      </c>
      <c r="E45" s="51"/>
      <c r="F45" s="4"/>
      <c r="G45" s="3"/>
      <c r="H45" s="3"/>
      <c r="I45" s="3"/>
      <c r="J45" s="4"/>
    </row>
    <row r="46" spans="1:10" ht="15" customHeight="1" x14ac:dyDescent="0.25">
      <c r="A46" s="4"/>
      <c r="B46" s="67" t="s">
        <v>50</v>
      </c>
      <c r="C46" s="67"/>
      <c r="D46" s="55">
        <f>(1+D43)/(1+D44)-1</f>
        <v>0.18191476445089094</v>
      </c>
      <c r="E46" s="51" t="s">
        <v>46</v>
      </c>
      <c r="F46" s="4"/>
      <c r="G46" s="3"/>
      <c r="H46" s="3"/>
      <c r="I46" s="3"/>
      <c r="J46" s="4"/>
    </row>
    <row r="47" spans="1:10" ht="15" customHeight="1" x14ac:dyDescent="0.25">
      <c r="A47" s="4"/>
      <c r="B47" s="67" t="s">
        <v>51</v>
      </c>
      <c r="C47" s="67"/>
      <c r="D47" s="55">
        <v>0.15747345209047725</v>
      </c>
      <c r="E47" s="51" t="s">
        <v>46</v>
      </c>
      <c r="F47" s="4"/>
      <c r="G47" s="3"/>
      <c r="H47" s="3"/>
      <c r="I47" s="3"/>
      <c r="J47" s="4"/>
    </row>
    <row r="48" spans="1:10" ht="15" customHeight="1" x14ac:dyDescent="0.25">
      <c r="A48" s="4"/>
      <c r="B48" s="67" t="s">
        <v>52</v>
      </c>
      <c r="C48" s="67"/>
      <c r="D48" s="54">
        <f>D42/(1+D47)</f>
        <v>3.8160705269263251</v>
      </c>
      <c r="E48" s="51" t="s">
        <v>46</v>
      </c>
      <c r="F48" s="4"/>
      <c r="G48" s="3"/>
      <c r="H48" s="3"/>
      <c r="I48" s="3"/>
      <c r="J48" s="4"/>
    </row>
    <row r="49" spans="1:10" x14ac:dyDescent="0.25">
      <c r="A49" s="4"/>
      <c r="B49" s="67" t="s">
        <v>53</v>
      </c>
      <c r="C49" s="67"/>
      <c r="D49" s="55">
        <f>D48/D41-1</f>
        <v>8.5344290934677103E-2</v>
      </c>
      <c r="E49" s="51"/>
      <c r="F49" s="4"/>
      <c r="G49" s="3"/>
      <c r="H49" s="3"/>
      <c r="I49" s="3"/>
      <c r="J49" s="4"/>
    </row>
    <row r="50" spans="1:10" x14ac:dyDescent="0.25">
      <c r="A50" s="4"/>
      <c r="B50" s="70" t="s">
        <v>54</v>
      </c>
      <c r="C50" s="70"/>
      <c r="D50" s="50">
        <f>D38/(1+D45)^8</f>
        <v>3.8032353391307292</v>
      </c>
      <c r="E50" s="51" t="s">
        <v>39</v>
      </c>
      <c r="F50" s="4"/>
      <c r="G50" s="3"/>
      <c r="H50" s="3"/>
      <c r="I50" s="3"/>
      <c r="J50" s="4"/>
    </row>
    <row r="51" spans="1:10" x14ac:dyDescent="0.25">
      <c r="A51" s="4"/>
      <c r="B51" s="70" t="s">
        <v>55</v>
      </c>
      <c r="C51" s="70"/>
      <c r="D51" s="50">
        <v>0.59081199665858475</v>
      </c>
      <c r="E51" s="51" t="s">
        <v>56</v>
      </c>
      <c r="F51" s="4"/>
      <c r="G51" s="3"/>
      <c r="H51" s="3"/>
      <c r="I51" s="3"/>
      <c r="J51" s="4"/>
    </row>
    <row r="52" spans="1:10" x14ac:dyDescent="0.25">
      <c r="A52" s="4"/>
      <c r="B52" s="70" t="s">
        <v>57</v>
      </c>
      <c r="C52" s="70"/>
      <c r="D52" s="56">
        <f>D50+D51</f>
        <v>4.3940473357893142</v>
      </c>
      <c r="E52" s="57"/>
      <c r="F52" s="4"/>
      <c r="G52" s="3"/>
      <c r="H52" s="3"/>
      <c r="I52" s="3"/>
      <c r="J52" s="4"/>
    </row>
    <row r="53" spans="1:10" x14ac:dyDescent="0.25">
      <c r="A53" s="58"/>
      <c r="B53" s="51" t="s">
        <v>58</v>
      </c>
      <c r="C53" s="3"/>
      <c r="D53" s="3"/>
      <c r="E53" s="3"/>
      <c r="F53" s="3"/>
      <c r="G53" s="3"/>
      <c r="H53" s="3"/>
      <c r="I53" s="3"/>
      <c r="J53" s="4"/>
    </row>
    <row r="54" spans="1:10" x14ac:dyDescent="0.25">
      <c r="A54" s="4"/>
      <c r="B54" s="59" t="s">
        <v>59</v>
      </c>
      <c r="C54" s="3"/>
      <c r="D54" s="3"/>
      <c r="E54" s="3"/>
      <c r="F54" s="3"/>
      <c r="G54" s="3"/>
      <c r="H54" s="3"/>
      <c r="I54" s="3"/>
      <c r="J54" s="4"/>
    </row>
    <row r="55" spans="1:10" x14ac:dyDescent="0.25">
      <c r="A55" s="4"/>
      <c r="B55" s="51" t="s">
        <v>60</v>
      </c>
      <c r="C55" s="3"/>
      <c r="D55" s="3"/>
      <c r="E55" s="3"/>
      <c r="F55" s="3"/>
      <c r="G55" s="3"/>
      <c r="H55" s="3"/>
      <c r="I55" s="3"/>
      <c r="J55" s="4"/>
    </row>
    <row r="56" spans="1:10" x14ac:dyDescent="0.25">
      <c r="A56" s="4"/>
      <c r="B56" s="51" t="s">
        <v>61</v>
      </c>
      <c r="C56" s="3"/>
      <c r="D56" s="3"/>
      <c r="E56" s="3"/>
      <c r="F56" s="3"/>
      <c r="G56" s="3"/>
      <c r="H56" s="3"/>
      <c r="I56" s="3"/>
      <c r="J56" s="4"/>
    </row>
    <row r="57" spans="1:10" ht="68.25" customHeight="1" x14ac:dyDescent="0.25">
      <c r="A57" s="4"/>
      <c r="B57" s="71" t="s">
        <v>62</v>
      </c>
      <c r="C57" s="71"/>
      <c r="D57" s="71"/>
      <c r="E57" s="71"/>
      <c r="F57" s="71"/>
      <c r="G57" s="71"/>
      <c r="H57" s="71"/>
      <c r="I57" s="71"/>
      <c r="J57" s="4"/>
    </row>
    <row r="58" spans="1:10" x14ac:dyDescent="0.25">
      <c r="A58" s="4"/>
      <c r="B58" s="51" t="s">
        <v>63</v>
      </c>
      <c r="C58" s="3"/>
      <c r="D58" s="3"/>
      <c r="E58" s="3"/>
      <c r="F58" s="3"/>
      <c r="G58" s="3"/>
      <c r="H58" s="3"/>
      <c r="I58" s="3"/>
      <c r="J58" s="4"/>
    </row>
    <row r="59" spans="1:10" x14ac:dyDescent="0.25">
      <c r="A59" s="3"/>
      <c r="B59" s="51" t="s">
        <v>64</v>
      </c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mergeCells count="46">
    <mergeCell ref="B50:C50"/>
    <mergeCell ref="B51:C51"/>
    <mergeCell ref="B52:C52"/>
    <mergeCell ref="B57:I57"/>
    <mergeCell ref="B44:C44"/>
    <mergeCell ref="B45:C45"/>
    <mergeCell ref="B46:C46"/>
    <mergeCell ref="B47:C47"/>
    <mergeCell ref="B48:C48"/>
    <mergeCell ref="B49:C49"/>
    <mergeCell ref="B43:C43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7:C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Comparativo</vt:lpstr>
    </vt:vector>
  </TitlesOfParts>
  <Company>Sanepar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Claudiomar da Silva</dc:creator>
  <cp:lastModifiedBy>Guilherme Arioli</cp:lastModifiedBy>
  <dcterms:created xsi:type="dcterms:W3CDTF">2021-04-19T20:43:04Z</dcterms:created>
  <dcterms:modified xsi:type="dcterms:W3CDTF">2021-04-20T12:37:03Z</dcterms:modified>
</cp:coreProperties>
</file>