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nela\GPDC\Desenvolvimento\1-Relacionamento e Comercialização\GRG - site - Atendimento a Lei 20.253\Arquivo XLS\Mais Recentes\"/>
    </mc:Choice>
  </mc:AlternateContent>
  <bookViews>
    <workbookView xWindow="0" yWindow="0" windowWidth="28800" windowHeight="12435"/>
  </bookViews>
  <sheets>
    <sheet name="IRT 2018" sheetId="1" r:id="rId1"/>
    <sheet name="Cesta de índice" sheetId="2" r:id="rId2"/>
    <sheet name="Conta gráfica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E12" i="1" l="1"/>
  <c r="D30" i="1" s="1"/>
  <c r="E11" i="1"/>
  <c r="D29" i="1" s="1"/>
  <c r="E10" i="1"/>
  <c r="D28" i="1" s="1"/>
  <c r="E8" i="1"/>
  <c r="D26" i="1" s="1"/>
  <c r="E7" i="1"/>
  <c r="D25" i="1" s="1"/>
  <c r="E6" i="1"/>
  <c r="E6" i="2"/>
  <c r="D4" i="2"/>
  <c r="C14" i="2"/>
  <c r="D27" i="1" l="1"/>
  <c r="E5" i="2"/>
  <c r="E4" i="2"/>
  <c r="C38" i="1"/>
  <c r="D24" i="1" l="1"/>
  <c r="D23" i="1" l="1"/>
  <c r="D31" i="1"/>
  <c r="D32" i="1" s="1"/>
  <c r="D37" i="1" l="1"/>
  <c r="D38" i="1" s="1"/>
  <c r="D39" i="1" s="1"/>
</calcChain>
</file>

<file path=xl/comments1.xml><?xml version="1.0" encoding="utf-8"?>
<comments xmlns="http://schemas.openxmlformats.org/spreadsheetml/2006/main">
  <authors>
    <author>TaniaCorreia</author>
  </authors>
  <commentList>
    <comment ref="D21" authorId="0" shapeId="0">
      <text>
        <r>
          <rPr>
            <b/>
            <sz val="9"/>
            <color indexed="81"/>
            <rFont val="Tahoma"/>
            <family val="2"/>
          </rPr>
          <t xml:space="preserve">Lembrete: 
</t>
        </r>
        <r>
          <rPr>
            <sz val="9"/>
            <color indexed="81"/>
            <rFont val="Tahoma"/>
            <family val="2"/>
          </rPr>
          <t xml:space="preserve">TB1 = TB0 * (1+IrB-FatorX)
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 xml:space="preserve">Lembrete:
</t>
        </r>
        <r>
          <rPr>
            <sz val="9"/>
            <color indexed="81"/>
            <rFont val="Tahoma"/>
            <family val="2"/>
          </rPr>
          <t>TA1 = VPA / MR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</rPr>
          <t xml:space="preserve">Lembrete:
</t>
        </r>
        <r>
          <rPr>
            <sz val="9"/>
            <color indexed="81"/>
            <rFont val="Tahoma"/>
            <family val="2"/>
          </rPr>
          <t>TF1 = CF / MR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</rPr>
          <t xml:space="preserve">Lembrete:
</t>
        </r>
        <r>
          <rPr>
            <sz val="9"/>
            <color indexed="81"/>
            <rFont val="Tahoma"/>
            <family val="2"/>
          </rPr>
          <t>IRT = (TA1+TB1+TF1/ TA0+TB0)-1</t>
        </r>
      </text>
    </comment>
    <comment ref="D39" authorId="0" shapeId="0">
      <text>
        <r>
          <rPr>
            <b/>
            <sz val="9"/>
            <color indexed="81"/>
            <rFont val="Tahoma"/>
            <family val="2"/>
          </rPr>
          <t xml:space="preserve">Lembrete:
</t>
        </r>
        <r>
          <rPr>
            <sz val="9"/>
            <color indexed="81"/>
            <rFont val="Tahoma"/>
            <family val="2"/>
          </rPr>
          <t>IRT = (TA1+TB1+TF1/ TA0+TB0)-1</t>
        </r>
      </text>
    </comment>
  </commentList>
</comments>
</file>

<file path=xl/comments2.xml><?xml version="1.0" encoding="utf-8"?>
<comments xmlns="http://schemas.openxmlformats.org/spreadsheetml/2006/main">
  <authors>
    <author>TaniaCorreia</author>
    <author>Fernanda Laureano</author>
  </authors>
  <commentList>
    <comment ref="B4" authorId="0" shapeId="0">
      <text>
        <r>
          <rPr>
            <sz val="9"/>
            <color indexed="81"/>
            <rFont val="Tahoma"/>
            <family val="2"/>
          </rPr>
          <t>% determinado na RTP, que se mantém em todo o ciclo tarifário</t>
        </r>
      </text>
    </comment>
    <comment ref="B5" authorId="0" shapeId="0">
      <text>
        <r>
          <rPr>
            <sz val="9"/>
            <color indexed="81"/>
            <rFont val="Tahoma"/>
            <family val="2"/>
          </rPr>
          <t>% determinado na RTP, que se mantém em todo o ciclo tarifário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% determinado na RTP, que se mantém em todo o ciclo tarifário</t>
        </r>
      </text>
    </comment>
    <comment ref="B7" authorId="1" shapeId="0">
      <text>
        <r>
          <rPr>
            <b/>
            <sz val="9"/>
            <color indexed="81"/>
            <rFont val="Tahoma"/>
            <family val="2"/>
          </rPr>
          <t>Lembrete:</t>
        </r>
        <r>
          <rPr>
            <sz val="9"/>
            <color indexed="81"/>
            <rFont val="Tahoma"/>
            <family val="2"/>
          </rPr>
          <t xml:space="preserve">
Atualiza Remuneração de Investimentos (RI)</t>
        </r>
      </text>
    </comment>
    <comment ref="B8" authorId="1" shapeId="0">
      <text>
        <r>
          <rPr>
            <b/>
            <sz val="9"/>
            <color indexed="81"/>
            <rFont val="Tahoma"/>
            <family val="2"/>
          </rPr>
          <t>Lembrete:</t>
        </r>
        <r>
          <rPr>
            <sz val="9"/>
            <color indexed="81"/>
            <rFont val="Tahoma"/>
            <family val="2"/>
          </rPr>
          <t xml:space="preserve">
Atualiza Outros Custos (OC)</t>
        </r>
      </text>
    </comment>
    <comment ref="B9" authorId="1" shapeId="0">
      <text>
        <r>
          <rPr>
            <b/>
            <sz val="9"/>
            <color indexed="81"/>
            <rFont val="Tahoma"/>
            <family val="2"/>
          </rPr>
          <t>Lembrete:</t>
        </r>
        <r>
          <rPr>
            <sz val="9"/>
            <color indexed="81"/>
            <rFont val="Tahoma"/>
            <family val="2"/>
          </rPr>
          <t xml:space="preserve">
Atualiza Pessoal (P)</t>
        </r>
      </text>
    </comment>
  </commentList>
</comments>
</file>

<file path=xl/comments3.xml><?xml version="1.0" encoding="utf-8"?>
<comments xmlns="http://schemas.openxmlformats.org/spreadsheetml/2006/main">
  <authors>
    <author>TaniaCorreia</author>
    <author>Fernanda Laureano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 xml:space="preserve">Lembrete:
</t>
        </r>
        <r>
          <rPr>
            <sz val="9"/>
            <color indexed="81"/>
            <rFont val="Tahoma"/>
            <family val="2"/>
          </rPr>
          <t>Cobert. Tarif. = T vigente x Mercado</t>
        </r>
      </text>
    </comment>
    <comment ref="B8" authorId="1" shapeId="0">
      <text>
        <r>
          <rPr>
            <b/>
            <sz val="9"/>
            <color indexed="81"/>
            <rFont val="Tahoma"/>
            <family val="2"/>
          </rPr>
          <t>Lembrete:</t>
        </r>
        <r>
          <rPr>
            <sz val="9"/>
            <color indexed="81"/>
            <rFont val="Tahoma"/>
            <family val="2"/>
          </rPr>
          <t xml:space="preserve">
Variação do IPCA do mês i (ano n-1) até dezembro de n-1:
(índice dez n-1)/(índice mês i n-1) -1</t>
        </r>
      </text>
    </comment>
    <comment ref="B17" authorId="1" shapeId="0">
      <text>
        <r>
          <rPr>
            <b/>
            <sz val="9"/>
            <color indexed="81"/>
            <rFont val="Tahoma"/>
            <family val="2"/>
          </rPr>
          <t>Lembrete:</t>
        </r>
        <r>
          <rPr>
            <sz val="9"/>
            <color indexed="81"/>
            <rFont val="Tahoma"/>
            <family val="2"/>
          </rPr>
          <t xml:space="preserve">
Variação do IPCA do mês i (ano n-1) até dezembro de n-1:
(índice dez n-1)/(índice mês i n-1) -1</t>
        </r>
      </text>
    </comment>
    <comment ref="B26" authorId="1" shapeId="0">
      <text>
        <r>
          <rPr>
            <b/>
            <sz val="9"/>
            <color indexed="81"/>
            <rFont val="Tahoma"/>
            <family val="2"/>
          </rPr>
          <t>Lembrete:</t>
        </r>
        <r>
          <rPr>
            <sz val="9"/>
            <color indexed="81"/>
            <rFont val="Tahoma"/>
            <family val="2"/>
          </rPr>
          <t xml:space="preserve">
Variação do IPCA do mês i (ano n-1) até dezembro de n-1:
(índice dez n-1)/(índice mês i n-1) -1</t>
        </r>
      </text>
    </comment>
  </commentList>
</comments>
</file>

<file path=xl/sharedStrings.xml><?xml version="1.0" encoding="utf-8"?>
<sst xmlns="http://schemas.openxmlformats.org/spreadsheetml/2006/main" count="70" uniqueCount="50">
  <si>
    <t>Dados Auxiliares TA1 e TF1</t>
  </si>
  <si>
    <t>2017 Nova estrutura</t>
  </si>
  <si>
    <t>Mercado Referência</t>
  </si>
  <si>
    <t>Custo VPA Referência</t>
  </si>
  <si>
    <t>Custo Energia Referência</t>
  </si>
  <si>
    <t>Custo Químicos Referência</t>
  </si>
  <si>
    <t>Custo Encargos Referência</t>
  </si>
  <si>
    <t>Custo Financeiro</t>
  </si>
  <si>
    <t>Custo Financeiro Energia</t>
  </si>
  <si>
    <t>Custo Financeiro Químicos</t>
  </si>
  <si>
    <t>Custo Financeiro Encargos</t>
  </si>
  <si>
    <t>IrB</t>
  </si>
  <si>
    <t>Fator X</t>
  </si>
  <si>
    <t>CÁLCULO DO IRT 2018</t>
  </si>
  <si>
    <t>TB</t>
  </si>
  <si>
    <t>TA</t>
  </si>
  <si>
    <t>TA Energia</t>
  </si>
  <si>
    <t>TA Químicos</t>
  </si>
  <si>
    <t>TA Encargos</t>
  </si>
  <si>
    <t>TF</t>
  </si>
  <si>
    <t>TF Energia</t>
  </si>
  <si>
    <t>TF Químicos</t>
  </si>
  <si>
    <t>TF Encargos</t>
  </si>
  <si>
    <t>Tarifa Total</t>
  </si>
  <si>
    <t>IRT</t>
  </si>
  <si>
    <t>Custo da alteração data base (diferido integral)</t>
  </si>
  <si>
    <t>∆ DATA BASE</t>
  </si>
  <si>
    <t>Acumulado (selic)</t>
  </si>
  <si>
    <t>R$/m³</t>
  </si>
  <si>
    <t>Diferimento</t>
  </si>
  <si>
    <t>Cálculo da Cesta de Índices (IrB)</t>
  </si>
  <si>
    <t>% P</t>
  </si>
  <si>
    <t>% RI</t>
  </si>
  <si>
    <t>% OC</t>
  </si>
  <si>
    <t>∆ IGP - M</t>
  </si>
  <si>
    <t>Variação de preços entre dezembro de n-2 e dezembro de n-1</t>
  </si>
  <si>
    <t>∆ IPCA</t>
  </si>
  <si>
    <t>∆ INPC</t>
  </si>
  <si>
    <r>
      <t xml:space="preserve">Conta Gráfica </t>
    </r>
    <r>
      <rPr>
        <b/>
        <sz val="12"/>
        <color indexed="9"/>
        <rFont val="Calibri"/>
        <family val="2"/>
      </rPr>
      <t>Energia</t>
    </r>
  </si>
  <si>
    <t>Total</t>
  </si>
  <si>
    <t>Custo Real Mensal (R$)</t>
  </si>
  <si>
    <r>
      <t>Volume Total Faturado (m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>)</t>
    </r>
  </si>
  <si>
    <r>
      <t>Tarifa Vigente (R$/m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>)</t>
    </r>
  </si>
  <si>
    <t>Cobertura Tarifária (R$)</t>
  </si>
  <si>
    <t>Valor Real - Cobertura Tarifária (R$)</t>
  </si>
  <si>
    <t>Variação IPCA</t>
  </si>
  <si>
    <t>Financeiro (R$)</t>
  </si>
  <si>
    <r>
      <t xml:space="preserve">Conta Gráfica </t>
    </r>
    <r>
      <rPr>
        <b/>
        <sz val="12"/>
        <color indexed="9"/>
        <rFont val="Calibri"/>
        <family val="2"/>
      </rPr>
      <t>Químicos</t>
    </r>
  </si>
  <si>
    <r>
      <t xml:space="preserve">Conta Gráfica </t>
    </r>
    <r>
      <rPr>
        <b/>
        <sz val="12"/>
        <color indexed="9"/>
        <rFont val="Calibri"/>
        <family val="2"/>
      </rPr>
      <t>Encargos</t>
    </r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</si>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</sst>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-* #,##0_-;\-* #,##0_-;_-* &quot;-&quot;??_-;_-@_-"/>
    <numFmt numFmtId="165" formatCode="_(#,##0_);_(\(#,##0\);_(&quot;-&quot;??_);_(@_)"/>
    <numFmt numFmtId="166" formatCode="0.0000%"/>
    <numFmt numFmtId="167" formatCode="0.0000"/>
    <numFmt numFmtId="168" formatCode="0.000%"/>
    <numFmt numFmtId="169" formatCode="0.00000"/>
    <numFmt numFmtId="170" formatCode="_(* #,##0_);_(* \(#,##0\);_(* &quot;-&quot;??_);_(@_)"/>
    <numFmt numFmtId="171" formatCode="0.0%"/>
    <numFmt numFmtId="172" formatCode="#,##0.0000"/>
    <numFmt numFmtId="173" formatCode="#,##0.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/>
      <sz val="10"/>
      <color indexed="10"/>
      <name val="Calibri"/>
      <family val="2"/>
    </font>
    <font>
      <sz val="10"/>
      <color indexed="55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0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55"/>
      <name val="Calibri"/>
      <family val="2"/>
    </font>
    <font>
      <vertAlign val="superscript"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rgb="FFFF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9"/>
      </diagonal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Alignment="1" applyProtection="1">
      <alignment horizontal="center" vertical="center"/>
      <protection locked="0"/>
    </xf>
    <xf numFmtId="10" fontId="1" fillId="0" borderId="0" xfId="2" applyNumberFormat="1" applyFont="1"/>
    <xf numFmtId="168" fontId="9" fillId="0" borderId="0" xfId="2" applyNumberFormat="1" applyFont="1" applyAlignment="1" applyProtection="1">
      <alignment horizontal="center" vertical="center"/>
      <protection locked="0"/>
    </xf>
    <xf numFmtId="10" fontId="9" fillId="0" borderId="0" xfId="0" applyNumberFormat="1" applyFont="1" applyAlignment="1" applyProtection="1">
      <alignment horizontal="center" vertical="center"/>
      <protection locked="0"/>
    </xf>
    <xf numFmtId="10" fontId="3" fillId="0" borderId="0" xfId="2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10" fontId="3" fillId="0" borderId="0" xfId="0" applyNumberFormat="1" applyFont="1" applyFill="1" applyAlignment="1" applyProtection="1">
      <alignment horizontal="center" vertical="center"/>
      <protection locked="0"/>
    </xf>
    <xf numFmtId="10" fontId="3" fillId="0" borderId="0" xfId="0" applyNumberFormat="1" applyFont="1" applyAlignment="1" applyProtection="1">
      <alignment horizontal="center" vertical="center"/>
      <protection locked="0"/>
    </xf>
    <xf numFmtId="171" fontId="5" fillId="0" borderId="0" xfId="2" applyNumberFormat="1" applyFont="1"/>
    <xf numFmtId="167" fontId="18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3" fontId="3" fillId="7" borderId="1" xfId="0" applyNumberFormat="1" applyFont="1" applyFill="1" applyBorder="1" applyAlignment="1">
      <alignment horizontal="center" vertical="center"/>
    </xf>
    <xf numFmtId="10" fontId="3" fillId="0" borderId="1" xfId="2" applyNumberFormat="1" applyFont="1" applyBorder="1" applyAlignment="1">
      <alignment horizontal="center" vertical="center"/>
    </xf>
    <xf numFmtId="10" fontId="3" fillId="5" borderId="1" xfId="2" applyNumberFormat="1" applyFont="1" applyFill="1" applyBorder="1" applyAlignment="1">
      <alignment horizontal="center" vertical="center"/>
    </xf>
    <xf numFmtId="10" fontId="3" fillId="0" borderId="1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67" fontId="3" fillId="11" borderId="1" xfId="0" applyNumberFormat="1" applyFont="1" applyFill="1" applyBorder="1" applyAlignment="1">
      <alignment horizontal="center" vertical="center"/>
    </xf>
    <xf numFmtId="167" fontId="18" fillId="11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73" fontId="3" fillId="0" borderId="0" xfId="0" applyNumberFormat="1" applyFont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 applyProtection="1">
      <alignment horizontal="center" vertical="center"/>
      <protection locked="0"/>
    </xf>
    <xf numFmtId="10" fontId="7" fillId="5" borderId="1" xfId="0" applyNumberFormat="1" applyFont="1" applyFill="1" applyBorder="1" applyAlignment="1" applyProtection="1">
      <alignment horizontal="center" vertical="center"/>
      <protection locked="0"/>
    </xf>
    <xf numFmtId="10" fontId="3" fillId="3" borderId="1" xfId="2" applyNumberFormat="1" applyFont="1" applyFill="1" applyBorder="1" applyAlignment="1" applyProtection="1">
      <alignment horizontal="center" vertical="center"/>
      <protection locked="0"/>
    </xf>
    <xf numFmtId="0" fontId="6" fillId="8" borderId="1" xfId="0" applyFont="1" applyFill="1" applyBorder="1" applyAlignment="1" applyProtection="1">
      <alignment horizontal="left" vertical="center" indent="1"/>
      <protection locked="0"/>
    </xf>
    <xf numFmtId="0" fontId="4" fillId="6" borderId="1" xfId="0" applyFont="1" applyFill="1" applyBorder="1" applyAlignment="1" applyProtection="1">
      <alignment horizontal="left" vertical="center" indent="1"/>
      <protection locked="0"/>
    </xf>
    <xf numFmtId="10" fontId="6" fillId="0" borderId="1" xfId="0" applyNumberFormat="1" applyFont="1" applyBorder="1" applyAlignment="1" applyProtection="1">
      <alignment horizontal="center" vertical="center"/>
      <protection locked="0"/>
    </xf>
    <xf numFmtId="1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4" fillId="9" borderId="1" xfId="0" applyFont="1" applyFill="1" applyBorder="1" applyAlignment="1">
      <alignment horizontal="center" vertical="center"/>
    </xf>
    <xf numFmtId="17" fontId="4" fillId="9" borderId="1" xfId="0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left" vertical="center" indent="1"/>
    </xf>
    <xf numFmtId="3" fontId="3" fillId="0" borderId="1" xfId="0" applyNumberFormat="1" applyFont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11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167" fontId="17" fillId="0" borderId="1" xfId="0" applyNumberFormat="1" applyFont="1" applyBorder="1" applyAlignment="1">
      <alignment horizontal="center" vertical="center"/>
    </xf>
    <xf numFmtId="167" fontId="3" fillId="5" borderId="1" xfId="0" applyNumberFormat="1" applyFont="1" applyFill="1" applyBorder="1" applyAlignment="1">
      <alignment horizontal="center" vertical="center"/>
    </xf>
    <xf numFmtId="172" fontId="3" fillId="3" borderId="1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left" vertical="center"/>
    </xf>
    <xf numFmtId="10" fontId="3" fillId="3" borderId="1" xfId="2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3" fontId="4" fillId="6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10" fontId="3" fillId="11" borderId="1" xfId="2" applyNumberFormat="1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 applyProtection="1">
      <alignment horizontal="center" vertical="center"/>
      <protection locked="0"/>
    </xf>
    <xf numFmtId="43" fontId="7" fillId="5" borderId="1" xfId="1" applyNumberFormat="1" applyFont="1" applyFill="1" applyBorder="1" applyAlignment="1" applyProtection="1">
      <alignment horizontal="center" vertical="center"/>
      <protection locked="0"/>
    </xf>
    <xf numFmtId="165" fontId="7" fillId="0" borderId="1" xfId="0" applyNumberFormat="1" applyFont="1" applyBorder="1" applyAlignment="1" applyProtection="1">
      <alignment horizontal="right" vertical="center"/>
      <protection locked="0"/>
    </xf>
    <xf numFmtId="165" fontId="7" fillId="0" borderId="1" xfId="0" applyNumberFormat="1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6" fontId="6" fillId="0" borderId="1" xfId="0" applyNumberFormat="1" applyFont="1" applyBorder="1" applyAlignment="1" applyProtection="1">
      <alignment horizontal="center" vertical="center"/>
      <protection locked="0"/>
    </xf>
    <xf numFmtId="166" fontId="3" fillId="3" borderId="1" xfId="0" applyNumberFormat="1" applyFont="1" applyFill="1" applyBorder="1" applyAlignment="1" applyProtection="1">
      <alignment horizontal="center" vertical="center"/>
      <protection locked="0"/>
    </xf>
    <xf numFmtId="167" fontId="6" fillId="4" borderId="1" xfId="0" applyNumberFormat="1" applyFont="1" applyFill="1" applyBorder="1" applyAlignment="1" applyProtection="1">
      <alignment horizontal="center" vertical="center"/>
      <protection locked="0"/>
    </xf>
    <xf numFmtId="167" fontId="7" fillId="3" borderId="1" xfId="0" applyNumberFormat="1" applyFont="1" applyFill="1" applyBorder="1" applyAlignment="1" applyProtection="1">
      <alignment horizontal="center" vertical="center"/>
      <protection locked="0"/>
    </xf>
    <xf numFmtId="167" fontId="7" fillId="0" borderId="1" xfId="0" applyNumberFormat="1" applyFont="1" applyBorder="1" applyAlignment="1" applyProtection="1">
      <alignment horizontal="center" vertical="center"/>
      <protection locked="0"/>
    </xf>
    <xf numFmtId="167" fontId="6" fillId="4" borderId="1" xfId="1" applyNumberFormat="1" applyFont="1" applyFill="1" applyBorder="1" applyAlignment="1" applyProtection="1">
      <alignment horizontal="center" vertical="center"/>
      <protection locked="0"/>
    </xf>
    <xf numFmtId="167" fontId="3" fillId="3" borderId="2" xfId="0" applyNumberFormat="1" applyFont="1" applyFill="1" applyBorder="1" applyAlignment="1" applyProtection="1">
      <alignment horizontal="center" vertical="center"/>
      <protection locked="0"/>
    </xf>
    <xf numFmtId="169" fontId="6" fillId="7" borderId="1" xfId="1" applyNumberFormat="1" applyFont="1" applyFill="1" applyBorder="1" applyAlignment="1" applyProtection="1">
      <alignment horizontal="center" vertical="center"/>
      <protection locked="0"/>
    </xf>
    <xf numFmtId="167" fontId="6" fillId="7" borderId="1" xfId="1" applyNumberFormat="1" applyFont="1" applyFill="1" applyBorder="1" applyAlignment="1" applyProtection="1">
      <alignment horizontal="center" vertical="center"/>
      <protection locked="0"/>
    </xf>
    <xf numFmtId="167" fontId="11" fillId="6" borderId="3" xfId="0" applyNumberFormat="1" applyFont="1" applyFill="1" applyBorder="1" applyAlignment="1" applyProtection="1">
      <alignment horizontal="center" vertical="center"/>
      <protection locked="0"/>
    </xf>
    <xf numFmtId="10" fontId="10" fillId="6" borderId="1" xfId="2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 indent="1"/>
      <protection locked="0"/>
    </xf>
    <xf numFmtId="0" fontId="6" fillId="4" borderId="1" xfId="0" applyFont="1" applyFill="1" applyBorder="1" applyAlignment="1" applyProtection="1">
      <alignment horizontal="left" vertical="center" indent="2"/>
      <protection locked="0"/>
    </xf>
    <xf numFmtId="0" fontId="6" fillId="7" borderId="1" xfId="0" applyFont="1" applyFill="1" applyBorder="1" applyAlignment="1" applyProtection="1">
      <alignment horizontal="center" vertical="center"/>
      <protection locked="0"/>
    </xf>
    <xf numFmtId="0" fontId="10" fillId="6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170" fontId="7" fillId="3" borderId="1" xfId="1" applyNumberFormat="1" applyFont="1" applyFill="1" applyBorder="1" applyAlignment="1" applyProtection="1">
      <alignment horizontal="center" vertical="center"/>
      <protection locked="0"/>
    </xf>
    <xf numFmtId="167" fontId="3" fillId="0" borderId="1" xfId="0" applyNumberFormat="1" applyFont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left" vertical="center" indent="2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 inden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left" vertical="center" indent="1"/>
      <protection locked="0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828675</xdr:colOff>
      <xdr:row>0</xdr:row>
      <xdr:rowOff>104775</xdr:rowOff>
    </xdr:from>
    <xdr:to>
      <xdr:col>5</xdr:col>
      <xdr:colOff>209550</xdr:colOff>
      <xdr:row>1</xdr:row>
      <xdr:rowOff>123825</xdr:rowOff>
    </xdr:to>
    <xdr:pic>
      <xdr:nvPicPr>
        <xdr:cNvPr id="3" name="irc_mi" descr="http://www.projtrescirculos.com.br/imagens_estruturais/outros/voltar.png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5" y="10477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39"/>
  <sheetViews>
    <sheetView showGridLines="0" tabSelected="1" zoomScale="80" zoomScaleNormal="80" workbookViewId="0"/>
  </sheetViews>
  <sheetFormatPr defaultRowHeight="15" x14ac:dyDescent="0.25"/>
  <cols>
    <col min="2" max="2" width="17.28515625" customWidth="1"/>
    <col min="3" max="3" width="17.42578125" customWidth="1"/>
    <col min="4" max="4" width="15.85546875" bestFit="1" customWidth="1"/>
    <col min="5" max="5" width="17.5703125" bestFit="1" customWidth="1"/>
  </cols>
  <sheetData>
    <row r="1" spans="2:5" x14ac:dyDescent="0.25">
      <c r="B1" s="72" t="s">
        <v>0</v>
      </c>
      <c r="C1" s="72"/>
      <c r="D1" s="72"/>
      <c r="E1" s="1"/>
    </row>
    <row r="2" spans="2:5" x14ac:dyDescent="0.25">
      <c r="B2" s="72"/>
      <c r="C2" s="72"/>
      <c r="D2" s="72"/>
      <c r="E2" s="1"/>
    </row>
    <row r="3" spans="2:5" x14ac:dyDescent="0.25">
      <c r="B3" s="1"/>
      <c r="C3" s="1"/>
      <c r="D3" s="52">
        <v>2017</v>
      </c>
      <c r="E3" s="52" t="s">
        <v>1</v>
      </c>
    </row>
    <row r="4" spans="2:5" x14ac:dyDescent="0.25">
      <c r="B4" s="73" t="s">
        <v>2</v>
      </c>
      <c r="C4" s="73"/>
      <c r="D4" s="48">
        <v>938978726</v>
      </c>
      <c r="E4" s="48">
        <v>876133319.02195776</v>
      </c>
    </row>
    <row r="5" spans="2:5" x14ac:dyDescent="0.25">
      <c r="B5" s="73" t="s">
        <v>3</v>
      </c>
      <c r="C5" s="73"/>
      <c r="D5" s="48">
        <v>508164410.24452972</v>
      </c>
      <c r="E5" s="48">
        <v>508164410.24452972</v>
      </c>
    </row>
    <row r="6" spans="2:5" x14ac:dyDescent="0.25">
      <c r="B6" s="71" t="s">
        <v>4</v>
      </c>
      <c r="C6" s="71"/>
      <c r="D6" s="49">
        <v>378812660.42000002</v>
      </c>
      <c r="E6" s="49">
        <f>D6</f>
        <v>378812660.42000002</v>
      </c>
    </row>
    <row r="7" spans="2:5" x14ac:dyDescent="0.25">
      <c r="B7" s="71" t="s">
        <v>5</v>
      </c>
      <c r="C7" s="71"/>
      <c r="D7" s="49">
        <v>82291696.770000011</v>
      </c>
      <c r="E7" s="49">
        <f t="shared" ref="E7:E8" si="0">D7</f>
        <v>82291696.770000011</v>
      </c>
    </row>
    <row r="8" spans="2:5" x14ac:dyDescent="0.25">
      <c r="B8" s="71" t="s">
        <v>6</v>
      </c>
      <c r="C8" s="71"/>
      <c r="D8" s="49">
        <v>47060053.054529645</v>
      </c>
      <c r="E8" s="49">
        <f t="shared" si="0"/>
        <v>47060053.054529645</v>
      </c>
    </row>
    <row r="9" spans="2:5" x14ac:dyDescent="0.25">
      <c r="B9" s="73" t="s">
        <v>7</v>
      </c>
      <c r="C9" s="73"/>
      <c r="D9" s="48">
        <v>-8733220.7274688054</v>
      </c>
      <c r="E9" s="48">
        <v>-8733220.7274688054</v>
      </c>
    </row>
    <row r="10" spans="2:5" x14ac:dyDescent="0.25">
      <c r="B10" s="71" t="s">
        <v>8</v>
      </c>
      <c r="C10" s="71"/>
      <c r="D10" s="50">
        <v>-21970704.132461995</v>
      </c>
      <c r="E10" s="51">
        <f>D10</f>
        <v>-21970704.132461995</v>
      </c>
    </row>
    <row r="11" spans="2:5" x14ac:dyDescent="0.25">
      <c r="B11" s="71" t="s">
        <v>9</v>
      </c>
      <c r="C11" s="71"/>
      <c r="D11" s="50">
        <v>10300684.879255954</v>
      </c>
      <c r="E11" s="51">
        <f t="shared" ref="E11:E12" si="1">D11</f>
        <v>10300684.879255954</v>
      </c>
    </row>
    <row r="12" spans="2:5" x14ac:dyDescent="0.25">
      <c r="B12" s="71" t="s">
        <v>10</v>
      </c>
      <c r="C12" s="71"/>
      <c r="D12" s="50">
        <v>2936798.5257372358</v>
      </c>
      <c r="E12" s="51">
        <f t="shared" si="1"/>
        <v>2936798.5257372358</v>
      </c>
    </row>
    <row r="13" spans="2:5" x14ac:dyDescent="0.25">
      <c r="B13" s="1"/>
      <c r="C13" s="1"/>
      <c r="D13" s="1"/>
    </row>
    <row r="14" spans="2:5" x14ac:dyDescent="0.25">
      <c r="B14" s="1"/>
      <c r="C14" s="1"/>
      <c r="D14" s="24">
        <v>2017</v>
      </c>
    </row>
    <row r="15" spans="2:5" x14ac:dyDescent="0.25">
      <c r="B15" s="76" t="s">
        <v>11</v>
      </c>
      <c r="C15" s="76"/>
      <c r="D15" s="53">
        <v>1.1014387633798721E-2</v>
      </c>
    </row>
    <row r="16" spans="2:5" x14ac:dyDescent="0.25">
      <c r="B16" s="76" t="s">
        <v>12</v>
      </c>
      <c r="C16" s="76"/>
      <c r="D16" s="54">
        <v>7.7000000000000002E-3</v>
      </c>
    </row>
    <row r="18" spans="2:5" x14ac:dyDescent="0.25">
      <c r="B18" s="74" t="s">
        <v>13</v>
      </c>
      <c r="C18" s="74"/>
      <c r="D18" s="74"/>
      <c r="E18" s="2"/>
    </row>
    <row r="19" spans="2:5" x14ac:dyDescent="0.25">
      <c r="B19" s="74"/>
      <c r="C19" s="74"/>
      <c r="D19" s="74"/>
    </row>
    <row r="20" spans="2:5" x14ac:dyDescent="0.25">
      <c r="B20" s="1"/>
      <c r="C20" s="52">
        <v>2017</v>
      </c>
      <c r="D20" s="52">
        <v>2018</v>
      </c>
      <c r="E20" s="1"/>
    </row>
    <row r="21" spans="2:5" x14ac:dyDescent="0.25">
      <c r="B21" s="64" t="s">
        <v>14</v>
      </c>
      <c r="C21" s="55">
        <v>3.8031603827844767</v>
      </c>
      <c r="D21" s="55">
        <f>(C21+C22)*(1+D15-D16)</f>
        <v>3.8157655305265306</v>
      </c>
      <c r="E21" s="3"/>
    </row>
    <row r="22" spans="2:5" x14ac:dyDescent="0.25">
      <c r="B22" s="64" t="s">
        <v>29</v>
      </c>
      <c r="C22" s="55"/>
      <c r="D22" s="55">
        <v>0.19706239833270167</v>
      </c>
      <c r="E22" s="1"/>
    </row>
    <row r="23" spans="2:5" x14ac:dyDescent="0.25">
      <c r="B23" s="64" t="s">
        <v>15</v>
      </c>
      <c r="C23" s="55">
        <v>0.59081199665858486</v>
      </c>
      <c r="D23" s="55">
        <f>SUM(D24:D26)</f>
        <v>0.58000808691056527</v>
      </c>
      <c r="E23" s="1"/>
    </row>
    <row r="24" spans="2:5" x14ac:dyDescent="0.25">
      <c r="B24" s="65" t="s">
        <v>16</v>
      </c>
      <c r="C24" s="56">
        <v>0.44673653795681206</v>
      </c>
      <c r="D24" s="57">
        <f>E6/E4</f>
        <v>0.43236874137246017</v>
      </c>
      <c r="E24" s="4"/>
    </row>
    <row r="25" spans="2:5" x14ac:dyDescent="0.25">
      <c r="B25" s="65" t="s">
        <v>17</v>
      </c>
      <c r="C25" s="56">
        <v>8.4285337763306212E-2</v>
      </c>
      <c r="D25" s="57">
        <f>E7/E4</f>
        <v>9.3925998456334939E-2</v>
      </c>
      <c r="E25" s="4"/>
    </row>
    <row r="26" spans="2:5" x14ac:dyDescent="0.25">
      <c r="B26" s="65" t="s">
        <v>18</v>
      </c>
      <c r="C26" s="56">
        <v>5.9790120938466557E-2</v>
      </c>
      <c r="D26" s="57">
        <f>E8/E4</f>
        <v>5.371334708177012E-2</v>
      </c>
      <c r="E26" s="4"/>
    </row>
    <row r="27" spans="2:5" x14ac:dyDescent="0.25">
      <c r="B27" s="64" t="s">
        <v>19</v>
      </c>
      <c r="C27" s="58">
        <v>0</v>
      </c>
      <c r="D27" s="58">
        <f>SUM(D28:D30)</f>
        <v>-9.9679130308819273E-3</v>
      </c>
      <c r="E27" s="1"/>
    </row>
    <row r="28" spans="2:5" x14ac:dyDescent="0.25">
      <c r="B28" s="65" t="s">
        <v>20</v>
      </c>
      <c r="C28" s="59"/>
      <c r="D28" s="57">
        <f>E10/E4</f>
        <v>-2.5076896010516138E-2</v>
      </c>
      <c r="E28" s="4"/>
    </row>
    <row r="29" spans="2:5" x14ac:dyDescent="0.25">
      <c r="B29" s="65" t="s">
        <v>21</v>
      </c>
      <c r="C29" s="59"/>
      <c r="D29" s="57">
        <f>E11/E4</f>
        <v>1.175698339010184E-2</v>
      </c>
      <c r="E29" s="4"/>
    </row>
    <row r="30" spans="2:5" x14ac:dyDescent="0.25">
      <c r="B30" s="65" t="s">
        <v>22</v>
      </c>
      <c r="C30" s="59"/>
      <c r="D30" s="57">
        <f>E12/E4</f>
        <v>3.3519995895323704E-3</v>
      </c>
      <c r="E30" s="4"/>
    </row>
    <row r="31" spans="2:5" x14ac:dyDescent="0.25">
      <c r="B31" s="66" t="s">
        <v>23</v>
      </c>
      <c r="C31" s="60">
        <v>4.3939723794430616</v>
      </c>
      <c r="D31" s="61">
        <f>SUM(D28:D30,D24:D26,D21+D22)</f>
        <v>4.5828681027389155</v>
      </c>
      <c r="E31" s="4"/>
    </row>
    <row r="32" spans="2:5" ht="15.75" x14ac:dyDescent="0.25">
      <c r="B32" s="67" t="s">
        <v>24</v>
      </c>
      <c r="C32" s="62"/>
      <c r="D32" s="63">
        <f>D31/C31-1</f>
        <v>4.2989738437954506E-2</v>
      </c>
      <c r="E32" s="1"/>
    </row>
    <row r="33" spans="2:5" x14ac:dyDescent="0.25">
      <c r="B33" s="1"/>
      <c r="C33" s="1"/>
      <c r="D33" s="5"/>
      <c r="E33" s="1"/>
    </row>
    <row r="34" spans="2:5" x14ac:dyDescent="0.25">
      <c r="B34" s="1"/>
      <c r="C34" s="1"/>
      <c r="D34" s="5"/>
      <c r="E34" s="1"/>
    </row>
    <row r="35" spans="2:5" x14ac:dyDescent="0.25">
      <c r="B35" s="75" t="s">
        <v>25</v>
      </c>
      <c r="C35" s="75"/>
      <c r="D35" s="75"/>
      <c r="E35" s="1"/>
    </row>
    <row r="36" spans="2:5" x14ac:dyDescent="0.25">
      <c r="B36" s="64" t="s">
        <v>26</v>
      </c>
      <c r="C36" s="58" t="s">
        <v>27</v>
      </c>
      <c r="D36" s="58" t="s">
        <v>28</v>
      </c>
      <c r="E36" s="1"/>
    </row>
    <row r="37" spans="2:5" x14ac:dyDescent="0.25">
      <c r="B37" s="68"/>
      <c r="C37" s="69">
        <v>31431313.418597948</v>
      </c>
      <c r="D37" s="70">
        <f>C37/E4</f>
        <v>3.5875034924690741E-2</v>
      </c>
      <c r="E37" s="1"/>
    </row>
    <row r="38" spans="2:5" x14ac:dyDescent="0.25">
      <c r="B38" s="66" t="s">
        <v>23</v>
      </c>
      <c r="C38" s="61">
        <f>C31</f>
        <v>4.3939723794430616</v>
      </c>
      <c r="D38" s="61">
        <f>D31+D37</f>
        <v>4.6187431376636061</v>
      </c>
      <c r="E38" s="1"/>
    </row>
    <row r="39" spans="2:5" ht="15.75" x14ac:dyDescent="0.25">
      <c r="B39" s="67" t="s">
        <v>24</v>
      </c>
      <c r="C39" s="62"/>
      <c r="D39" s="63">
        <f>D38/C38-1</f>
        <v>5.1154340266707399E-2</v>
      </c>
      <c r="E39" s="1"/>
    </row>
  </sheetData>
  <mergeCells count="14">
    <mergeCell ref="B18:D19"/>
    <mergeCell ref="B35:D35"/>
    <mergeCell ref="B9:C9"/>
    <mergeCell ref="B10:C10"/>
    <mergeCell ref="B11:C11"/>
    <mergeCell ref="B12:C12"/>
    <mergeCell ref="B15:C15"/>
    <mergeCell ref="B16:C16"/>
    <mergeCell ref="B8:C8"/>
    <mergeCell ref="B1:D2"/>
    <mergeCell ref="B4:C4"/>
    <mergeCell ref="B5:C5"/>
    <mergeCell ref="B6:C6"/>
    <mergeCell ref="B7:C7"/>
  </mergeCells>
  <pageMargins left="0.511811024" right="0.511811024" top="0.78740157499999996" bottom="0.78740157499999996" header="0.31496062000000002" footer="0.3149606200000000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15"/>
  <sheetViews>
    <sheetView showGridLines="0" workbookViewId="0"/>
  </sheetViews>
  <sheetFormatPr defaultRowHeight="15" x14ac:dyDescent="0.25"/>
  <cols>
    <col min="1" max="1" width="4.5703125" customWidth="1"/>
    <col min="2" max="2" width="19.42578125" customWidth="1"/>
  </cols>
  <sheetData>
    <row r="1" spans="2:5" x14ac:dyDescent="0.25">
      <c r="B1" s="72" t="s">
        <v>30</v>
      </c>
      <c r="C1" s="72"/>
      <c r="D1" s="6"/>
    </row>
    <row r="2" spans="2:5" x14ac:dyDescent="0.25">
      <c r="B2" s="72"/>
      <c r="C2" s="72"/>
      <c r="D2" s="6"/>
    </row>
    <row r="3" spans="2:5" x14ac:dyDescent="0.25">
      <c r="B3" s="1"/>
      <c r="C3" s="24">
        <v>2016</v>
      </c>
      <c r="D3" s="7"/>
      <c r="E3" s="1"/>
    </row>
    <row r="4" spans="2:5" x14ac:dyDescent="0.25">
      <c r="B4" s="27" t="s">
        <v>31</v>
      </c>
      <c r="C4" s="25">
        <v>0.34732439313239466</v>
      </c>
      <c r="D4" s="77">
        <f>IF(SUM(C4:C6)=100%,1,0)</f>
        <v>1</v>
      </c>
      <c r="E4" s="8">
        <f>C4*C9</f>
        <v>7.1801848118197668E-3</v>
      </c>
    </row>
    <row r="5" spans="2:5" x14ac:dyDescent="0.25">
      <c r="B5" s="27" t="s">
        <v>32</v>
      </c>
      <c r="C5" s="25">
        <v>0.44409719083768912</v>
      </c>
      <c r="D5" s="77"/>
      <c r="E5" s="8">
        <f>C5*C7</f>
        <v>-2.3134818819118019E-3</v>
      </c>
    </row>
    <row r="6" spans="2:5" x14ac:dyDescent="0.25">
      <c r="B6" s="27" t="s">
        <v>33</v>
      </c>
      <c r="C6" s="25">
        <v>0.20857841602991631</v>
      </c>
      <c r="D6" s="77"/>
      <c r="E6" s="8">
        <f>C6*C8</f>
        <v>6.1476847038907552E-3</v>
      </c>
    </row>
    <row r="7" spans="2:5" x14ac:dyDescent="0.25">
      <c r="B7" s="28" t="s">
        <v>34</v>
      </c>
      <c r="C7" s="26">
        <v>-5.2094044493907754E-3</v>
      </c>
      <c r="D7" s="78" t="s">
        <v>35</v>
      </c>
      <c r="E7" s="78"/>
    </row>
    <row r="8" spans="2:5" x14ac:dyDescent="0.25">
      <c r="B8" s="28" t="s">
        <v>36</v>
      </c>
      <c r="C8" s="26">
        <v>2.9474213204347066E-2</v>
      </c>
      <c r="D8" s="78"/>
      <c r="E8" s="78"/>
    </row>
    <row r="9" spans="2:5" x14ac:dyDescent="0.25">
      <c r="B9" s="28" t="s">
        <v>37</v>
      </c>
      <c r="C9" s="26">
        <v>2.0672849226235579E-2</v>
      </c>
      <c r="D9" s="78"/>
      <c r="E9" s="78"/>
    </row>
    <row r="10" spans="2:5" x14ac:dyDescent="0.25">
      <c r="B10" s="1"/>
      <c r="C10" s="9"/>
      <c r="D10" s="1"/>
      <c r="E10" s="1"/>
    </row>
    <row r="11" spans="2:5" x14ac:dyDescent="0.25">
      <c r="B11" s="1"/>
      <c r="C11" s="9"/>
      <c r="D11" s="1"/>
      <c r="E11" s="1"/>
    </row>
    <row r="12" spans="2:5" x14ac:dyDescent="0.25">
      <c r="B12" s="1"/>
      <c r="C12" s="9"/>
      <c r="D12" s="1"/>
      <c r="E12" s="1"/>
    </row>
    <row r="13" spans="2:5" x14ac:dyDescent="0.25">
      <c r="B13" s="1"/>
      <c r="C13" s="24">
        <v>2018</v>
      </c>
      <c r="D13" s="7"/>
    </row>
    <row r="14" spans="2:5" x14ac:dyDescent="0.25">
      <c r="B14" s="27" t="s">
        <v>11</v>
      </c>
      <c r="C14" s="29">
        <f>C4*C9+C5*C7+C6*C8</f>
        <v>1.1014387633798721E-2</v>
      </c>
      <c r="D14" s="1"/>
      <c r="E14" s="10"/>
    </row>
    <row r="15" spans="2:5" x14ac:dyDescent="0.25">
      <c r="B15" s="27" t="s">
        <v>12</v>
      </c>
      <c r="C15" s="30">
        <v>7.7000000000000002E-3</v>
      </c>
      <c r="D15" s="1"/>
    </row>
  </sheetData>
  <mergeCells count="3">
    <mergeCell ref="B1:C2"/>
    <mergeCell ref="D4:D6"/>
    <mergeCell ref="D7:E9"/>
  </mergeCells>
  <conditionalFormatting sqref="D4">
    <cfRule type="iconSet" priority="1">
      <iconSet iconSet="3Symbols" showValue="0">
        <cfvo type="percent" val="0"/>
        <cfvo type="num" val="0" gte="0"/>
        <cfvo type="num" val="1"/>
      </iconSet>
    </cfRule>
  </conditionalFormatting>
  <pageMargins left="0.511811024" right="0.511811024" top="0.78740157499999996" bottom="0.78740157499999996" header="0.31496062000000002" footer="0.31496062000000002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29"/>
  <sheetViews>
    <sheetView showGridLines="0" workbookViewId="0"/>
  </sheetViews>
  <sheetFormatPr defaultRowHeight="15" x14ac:dyDescent="0.25"/>
  <cols>
    <col min="2" max="2" width="29.140625" bestFit="1" customWidth="1"/>
    <col min="3" max="14" width="9.85546875" bestFit="1" customWidth="1"/>
    <col min="15" max="15" width="10.85546875" bestFit="1" customWidth="1"/>
  </cols>
  <sheetData>
    <row r="2" spans="2:15" ht="15.75" x14ac:dyDescent="0.25">
      <c r="B2" s="31" t="s">
        <v>38</v>
      </c>
      <c r="C2" s="32">
        <v>42736</v>
      </c>
      <c r="D2" s="32">
        <v>42767</v>
      </c>
      <c r="E2" s="32">
        <v>42795</v>
      </c>
      <c r="F2" s="32">
        <v>42826</v>
      </c>
      <c r="G2" s="32">
        <v>42856</v>
      </c>
      <c r="H2" s="32">
        <v>42887</v>
      </c>
      <c r="I2" s="32">
        <v>42917</v>
      </c>
      <c r="J2" s="32">
        <v>42948</v>
      </c>
      <c r="K2" s="32">
        <v>42979</v>
      </c>
      <c r="L2" s="32">
        <v>43009</v>
      </c>
      <c r="M2" s="32">
        <v>43040</v>
      </c>
      <c r="N2" s="32">
        <v>43070</v>
      </c>
      <c r="O2" s="32" t="s">
        <v>39</v>
      </c>
    </row>
    <row r="3" spans="2:15" x14ac:dyDescent="0.25">
      <c r="B3" s="33" t="s">
        <v>40</v>
      </c>
      <c r="C3" s="34">
        <v>29643920.229999997</v>
      </c>
      <c r="D3" s="35">
        <v>30205684.479999997</v>
      </c>
      <c r="E3" s="36">
        <v>28401535.850000001</v>
      </c>
      <c r="F3" s="36">
        <v>29348094.169999998</v>
      </c>
      <c r="G3" s="37">
        <v>27669652.960000001</v>
      </c>
      <c r="H3" s="37">
        <v>29200014.690000001</v>
      </c>
      <c r="I3" s="36">
        <v>29697002.5</v>
      </c>
      <c r="J3" s="36">
        <v>32508587.899999999</v>
      </c>
      <c r="K3" s="36">
        <v>33993246.710000001</v>
      </c>
      <c r="L3" s="36">
        <v>34185151.719999999</v>
      </c>
      <c r="M3" s="36">
        <v>35494137.579999998</v>
      </c>
      <c r="N3" s="36">
        <v>38465631.629999995</v>
      </c>
      <c r="O3" s="38">
        <v>378812660.42000002</v>
      </c>
    </row>
    <row r="4" spans="2:15" x14ac:dyDescent="0.25">
      <c r="B4" s="33" t="s">
        <v>41</v>
      </c>
      <c r="C4" s="34">
        <v>86712537</v>
      </c>
      <c r="D4" s="35">
        <v>86810995</v>
      </c>
      <c r="E4" s="36">
        <v>87270642</v>
      </c>
      <c r="F4" s="36">
        <v>85739369</v>
      </c>
      <c r="G4" s="37">
        <v>84432751</v>
      </c>
      <c r="H4" s="36">
        <v>68193578</v>
      </c>
      <c r="I4" s="36">
        <v>70960544</v>
      </c>
      <c r="J4" s="36">
        <v>72158398</v>
      </c>
      <c r="K4" s="36">
        <v>75980762</v>
      </c>
      <c r="L4" s="36">
        <v>74544162</v>
      </c>
      <c r="M4" s="36">
        <v>73782051</v>
      </c>
      <c r="N4" s="36">
        <v>72392937</v>
      </c>
      <c r="O4" s="38">
        <v>938978726</v>
      </c>
    </row>
    <row r="5" spans="2:15" x14ac:dyDescent="0.25">
      <c r="B5" s="33" t="s">
        <v>42</v>
      </c>
      <c r="C5" s="39">
        <v>0.40200000000000002</v>
      </c>
      <c r="D5" s="40">
        <v>0.40200000000000002</v>
      </c>
      <c r="E5" s="12">
        <v>0.40200000000000002</v>
      </c>
      <c r="F5" s="11">
        <v>0.40200000000000002</v>
      </c>
      <c r="G5" s="12">
        <v>0.40200000000000002</v>
      </c>
      <c r="H5" s="11">
        <v>0.44673653795681206</v>
      </c>
      <c r="I5" s="12">
        <v>0.44673653795681206</v>
      </c>
      <c r="J5" s="12">
        <v>0.44673653795681206</v>
      </c>
      <c r="K5" s="12">
        <v>0.44673653795681206</v>
      </c>
      <c r="L5" s="12">
        <v>0.44673653795681206</v>
      </c>
      <c r="M5" s="12">
        <v>0.44673653795681206</v>
      </c>
      <c r="N5" s="12">
        <v>0.44673653795681206</v>
      </c>
      <c r="O5" s="41"/>
    </row>
    <row r="6" spans="2:15" x14ac:dyDescent="0.25">
      <c r="B6" s="33" t="s">
        <v>43</v>
      </c>
      <c r="C6" s="34">
        <v>34858439.874000005</v>
      </c>
      <c r="D6" s="35">
        <v>34898019.990000002</v>
      </c>
      <c r="E6" s="36">
        <v>35082798.083999999</v>
      </c>
      <c r="F6" s="36">
        <v>34467226.338</v>
      </c>
      <c r="G6" s="37">
        <v>33941965.902000003</v>
      </c>
      <c r="H6" s="36">
        <v>30464562.946607824</v>
      </c>
      <c r="I6" s="36">
        <v>31700667.758092031</v>
      </c>
      <c r="J6" s="36">
        <v>32235792.907029752</v>
      </c>
      <c r="K6" s="36">
        <v>33943382.567200504</v>
      </c>
      <c r="L6" s="36">
        <v>33301600.856771749</v>
      </c>
      <c r="M6" s="36">
        <v>32961138.027092945</v>
      </c>
      <c r="N6" s="36">
        <v>32340570.047905605</v>
      </c>
      <c r="O6" s="38">
        <v>400196165.29870045</v>
      </c>
    </row>
    <row r="7" spans="2:15" x14ac:dyDescent="0.25">
      <c r="B7" s="42" t="s">
        <v>44</v>
      </c>
      <c r="C7" s="13">
        <v>-5214519.6440000087</v>
      </c>
      <c r="D7" s="13">
        <v>-4692335.5100000054</v>
      </c>
      <c r="E7" s="13">
        <v>-6681262.2339999974</v>
      </c>
      <c r="F7" s="13">
        <v>-5119132.1680000015</v>
      </c>
      <c r="G7" s="13">
        <v>-6272312.9420000017</v>
      </c>
      <c r="H7" s="13">
        <v>-1264548.2566078231</v>
      </c>
      <c r="I7" s="13">
        <v>-2003665.2580920309</v>
      </c>
      <c r="J7" s="13">
        <v>272794.99297024682</v>
      </c>
      <c r="K7" s="13">
        <v>49864.142799496651</v>
      </c>
      <c r="L7" s="13">
        <v>883550.86322825029</v>
      </c>
      <c r="M7" s="13">
        <v>2532999.5529070534</v>
      </c>
      <c r="N7" s="13">
        <v>6125061.5820943899</v>
      </c>
      <c r="O7" s="13">
        <v>-21383504.878700431</v>
      </c>
    </row>
    <row r="8" spans="2:15" x14ac:dyDescent="0.25">
      <c r="B8" s="33" t="s">
        <v>45</v>
      </c>
      <c r="C8" s="14">
        <v>2.5576519916142404E-2</v>
      </c>
      <c r="D8" s="15">
        <v>2.2203249193802677E-2</v>
      </c>
      <c r="E8" s="15">
        <v>1.9654934265786572E-2</v>
      </c>
      <c r="F8" s="15">
        <v>1.8229490270149418E-2</v>
      </c>
      <c r="G8" s="15">
        <v>1.5082349006175333E-2</v>
      </c>
      <c r="H8" s="15">
        <v>1.7422453629453605E-2</v>
      </c>
      <c r="I8" s="15">
        <v>1.4985951315786838E-2</v>
      </c>
      <c r="J8" s="15">
        <v>1.3061835085832252E-2</v>
      </c>
      <c r="K8" s="15">
        <v>1.1444547536120453E-2</v>
      </c>
      <c r="L8" s="16">
        <v>7.2133162612035839E-3</v>
      </c>
      <c r="M8" s="16">
        <v>4.4004804981490064E-3</v>
      </c>
      <c r="N8" s="16">
        <v>0</v>
      </c>
      <c r="O8" s="43"/>
    </row>
    <row r="9" spans="2:15" x14ac:dyDescent="0.25">
      <c r="B9" s="44" t="s">
        <v>46</v>
      </c>
      <c r="C9" s="45">
        <v>-5347888.9095278904</v>
      </c>
      <c r="D9" s="45">
        <v>-4796520.6046294644</v>
      </c>
      <c r="E9" s="45">
        <v>-6812582.0040217498</v>
      </c>
      <c r="F9" s="45">
        <v>-5212451.3380481666</v>
      </c>
      <c r="G9" s="45">
        <v>-6366914.1548671965</v>
      </c>
      <c r="H9" s="45">
        <v>-1286579.7899707793</v>
      </c>
      <c r="I9" s="45">
        <v>-2033692.0881029316</v>
      </c>
      <c r="J9" s="45">
        <v>276358.19618066493</v>
      </c>
      <c r="K9" s="45">
        <v>50434.815352113386</v>
      </c>
      <c r="L9" s="45">
        <v>889924.19503757509</v>
      </c>
      <c r="M9" s="45">
        <v>2544145.9680414409</v>
      </c>
      <c r="N9" s="45">
        <v>6125061.5820943899</v>
      </c>
      <c r="O9" s="45">
        <v>-21970704.132461995</v>
      </c>
    </row>
    <row r="10" spans="2:15" x14ac:dyDescent="0.25">
      <c r="B10" s="17"/>
      <c r="C10" s="17"/>
      <c r="D10" s="17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2:15" ht="15.75" x14ac:dyDescent="0.25">
      <c r="B11" s="31" t="s">
        <v>47</v>
      </c>
      <c r="C11" s="32">
        <v>42736</v>
      </c>
      <c r="D11" s="32">
        <v>42767</v>
      </c>
      <c r="E11" s="32">
        <v>42795</v>
      </c>
      <c r="F11" s="32">
        <v>42826</v>
      </c>
      <c r="G11" s="32">
        <v>42856</v>
      </c>
      <c r="H11" s="32">
        <v>42887</v>
      </c>
      <c r="I11" s="32">
        <v>42917</v>
      </c>
      <c r="J11" s="32">
        <v>42948</v>
      </c>
      <c r="K11" s="32">
        <v>42979</v>
      </c>
      <c r="L11" s="32">
        <v>43009</v>
      </c>
      <c r="M11" s="32">
        <v>43040</v>
      </c>
      <c r="N11" s="32">
        <v>43070</v>
      </c>
      <c r="O11" s="32" t="s">
        <v>39</v>
      </c>
    </row>
    <row r="12" spans="2:15" x14ac:dyDescent="0.25">
      <c r="B12" s="33" t="s">
        <v>40</v>
      </c>
      <c r="C12" s="34">
        <v>6038168.5200000005</v>
      </c>
      <c r="D12" s="35">
        <v>7516832.5499999998</v>
      </c>
      <c r="E12" s="36">
        <v>6956302.8200000003</v>
      </c>
      <c r="F12" s="36">
        <v>7132366.79</v>
      </c>
      <c r="G12" s="37">
        <v>7082533.2699999996</v>
      </c>
      <c r="H12" s="36">
        <v>6987903.0199999996</v>
      </c>
      <c r="I12" s="36">
        <v>5986517.5499999998</v>
      </c>
      <c r="J12" s="36">
        <v>6901211.6600000001</v>
      </c>
      <c r="K12" s="36">
        <v>5696323.6699999999</v>
      </c>
      <c r="L12" s="36">
        <v>6007190.4800000004</v>
      </c>
      <c r="M12" s="36">
        <v>7784405.0700000003</v>
      </c>
      <c r="N12" s="36">
        <v>8201941.3699999992</v>
      </c>
      <c r="O12" s="38">
        <v>82291696.770000011</v>
      </c>
    </row>
    <row r="13" spans="2:15" x14ac:dyDescent="0.25">
      <c r="B13" s="33" t="s">
        <v>41</v>
      </c>
      <c r="C13" s="34">
        <v>86712537</v>
      </c>
      <c r="D13" s="35">
        <v>86810995</v>
      </c>
      <c r="E13" s="36">
        <v>87270642</v>
      </c>
      <c r="F13" s="36">
        <v>85739369</v>
      </c>
      <c r="G13" s="37">
        <v>84432751</v>
      </c>
      <c r="H13" s="36">
        <v>68193578</v>
      </c>
      <c r="I13" s="36">
        <v>70960544</v>
      </c>
      <c r="J13" s="36">
        <v>72158398</v>
      </c>
      <c r="K13" s="36">
        <v>75980762</v>
      </c>
      <c r="L13" s="36">
        <v>74544162</v>
      </c>
      <c r="M13" s="36">
        <v>73782051</v>
      </c>
      <c r="N13" s="36">
        <v>72392937</v>
      </c>
      <c r="O13" s="38">
        <v>938978726</v>
      </c>
    </row>
    <row r="14" spans="2:15" x14ac:dyDescent="0.25">
      <c r="B14" s="33" t="s">
        <v>42</v>
      </c>
      <c r="C14" s="39">
        <v>6.8000000000000005E-2</v>
      </c>
      <c r="D14" s="19">
        <v>6.8000000000000005E-2</v>
      </c>
      <c r="E14" s="12">
        <v>6.8000000000000005E-2</v>
      </c>
      <c r="F14" s="11">
        <v>6.8000000000000005E-2</v>
      </c>
      <c r="G14" s="19">
        <v>6.8000000000000005E-2</v>
      </c>
      <c r="H14" s="20">
        <v>8.4285337763306212E-2</v>
      </c>
      <c r="I14" s="19">
        <v>8.4285337763306212E-2</v>
      </c>
      <c r="J14" s="19">
        <v>8.4285337763306212E-2</v>
      </c>
      <c r="K14" s="19">
        <v>8.4285337763306212E-2</v>
      </c>
      <c r="L14" s="12">
        <v>8.4285337763306212E-2</v>
      </c>
      <c r="M14" s="12">
        <v>8.4285337763306212E-2</v>
      </c>
      <c r="N14" s="12">
        <v>8.4285337763306212E-2</v>
      </c>
      <c r="O14" s="46"/>
    </row>
    <row r="15" spans="2:15" x14ac:dyDescent="0.25">
      <c r="B15" s="33" t="s">
        <v>43</v>
      </c>
      <c r="C15" s="34">
        <v>5896452.5160000008</v>
      </c>
      <c r="D15" s="35">
        <v>5903147.6600000001</v>
      </c>
      <c r="E15" s="36">
        <v>5934403.6560000004</v>
      </c>
      <c r="F15" s="36">
        <v>5830277.0920000002</v>
      </c>
      <c r="G15" s="37">
        <v>5741427.068</v>
      </c>
      <c r="H15" s="36">
        <v>5747718.7550183674</v>
      </c>
      <c r="I15" s="36">
        <v>5980933.4189079516</v>
      </c>
      <c r="J15" s="36">
        <v>6081894.9478890793</v>
      </c>
      <c r="K15" s="36">
        <v>6404064.1886833813</v>
      </c>
      <c r="L15" s="36">
        <v>6282979.8724526158</v>
      </c>
      <c r="M15" s="36">
        <v>6218745.0894044852</v>
      </c>
      <c r="N15" s="36">
        <v>6101663.1467227479</v>
      </c>
      <c r="O15" s="38">
        <v>72123707.411078632</v>
      </c>
    </row>
    <row r="16" spans="2:15" x14ac:dyDescent="0.25">
      <c r="B16" s="42" t="s">
        <v>44</v>
      </c>
      <c r="C16" s="13">
        <v>141716.00399999972</v>
      </c>
      <c r="D16" s="13">
        <v>1613684.8899999997</v>
      </c>
      <c r="E16" s="13">
        <v>1021899.1639999999</v>
      </c>
      <c r="F16" s="13">
        <v>1302089.6979999999</v>
      </c>
      <c r="G16" s="13">
        <v>1341106.2019999996</v>
      </c>
      <c r="H16" s="13">
        <v>1240184.2649816321</v>
      </c>
      <c r="I16" s="13">
        <v>5584.1310920482501</v>
      </c>
      <c r="J16" s="13">
        <v>819316.71211092081</v>
      </c>
      <c r="K16" s="13">
        <v>-707740.51868338138</v>
      </c>
      <c r="L16" s="13">
        <v>-275789.39245261531</v>
      </c>
      <c r="M16" s="13">
        <v>1565659.9805955151</v>
      </c>
      <c r="N16" s="13">
        <v>2100278.2232772512</v>
      </c>
      <c r="O16" s="13">
        <v>10167989.35892137</v>
      </c>
    </row>
    <row r="17" spans="2:15" x14ac:dyDescent="0.25">
      <c r="B17" s="33" t="s">
        <v>45</v>
      </c>
      <c r="C17" s="14">
        <v>2.5576519916142404E-2</v>
      </c>
      <c r="D17" s="15">
        <v>2.2203249193802677E-2</v>
      </c>
      <c r="E17" s="16">
        <v>1.9654934265786572E-2</v>
      </c>
      <c r="F17" s="16">
        <v>1.8229490270149418E-2</v>
      </c>
      <c r="G17" s="47">
        <v>1.5082349006175333E-2</v>
      </c>
      <c r="H17" s="16">
        <v>1.7422453629453605E-2</v>
      </c>
      <c r="I17" s="16">
        <v>1.4985951315786838E-2</v>
      </c>
      <c r="J17" s="16">
        <v>1.3061835085832252E-2</v>
      </c>
      <c r="K17" s="16">
        <v>1.1444547536120453E-2</v>
      </c>
      <c r="L17" s="16">
        <v>7.2133162612035839E-3</v>
      </c>
      <c r="M17" s="16">
        <v>4.4004804981490064E-3</v>
      </c>
      <c r="N17" s="16">
        <v>0</v>
      </c>
      <c r="O17" s="43"/>
    </row>
    <row r="18" spans="2:15" x14ac:dyDescent="0.25">
      <c r="B18" s="44" t="s">
        <v>46</v>
      </c>
      <c r="C18" s="45">
        <v>145340.60619874182</v>
      </c>
      <c r="D18" s="45">
        <v>1649513.9377329438</v>
      </c>
      <c r="E18" s="45">
        <v>1041984.5248946821</v>
      </c>
      <c r="F18" s="45">
        <v>1325826.1294805526</v>
      </c>
      <c r="G18" s="45">
        <v>1361333.2337929099</v>
      </c>
      <c r="H18" s="45">
        <v>1261791.3178302527</v>
      </c>
      <c r="I18" s="45">
        <v>5667.8146087346568</v>
      </c>
      <c r="J18" s="45">
        <v>830018.4918875799</v>
      </c>
      <c r="K18" s="45">
        <v>-715840.28869269183</v>
      </c>
      <c r="L18" s="45">
        <v>-277778.74856186123</v>
      </c>
      <c r="M18" s="45">
        <v>1572549.636806858</v>
      </c>
      <c r="N18" s="45">
        <v>2100278.2232772512</v>
      </c>
      <c r="O18" s="45">
        <v>10300684.879255954</v>
      </c>
    </row>
    <row r="19" spans="2:15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2:15" ht="15.75" x14ac:dyDescent="0.25">
      <c r="B20" s="31" t="s">
        <v>48</v>
      </c>
      <c r="C20" s="32">
        <v>42736</v>
      </c>
      <c r="D20" s="32">
        <v>42767</v>
      </c>
      <c r="E20" s="32">
        <v>42795</v>
      </c>
      <c r="F20" s="32">
        <v>42826</v>
      </c>
      <c r="G20" s="32">
        <v>42856</v>
      </c>
      <c r="H20" s="32">
        <v>42887</v>
      </c>
      <c r="I20" s="32">
        <v>42917</v>
      </c>
      <c r="J20" s="32">
        <v>42948</v>
      </c>
      <c r="K20" s="32">
        <v>42979</v>
      </c>
      <c r="L20" s="32">
        <v>43009</v>
      </c>
      <c r="M20" s="32">
        <v>43040</v>
      </c>
      <c r="N20" s="32">
        <v>43070</v>
      </c>
      <c r="O20" s="32" t="s">
        <v>39</v>
      </c>
    </row>
    <row r="21" spans="2:15" x14ac:dyDescent="0.25">
      <c r="B21" s="33" t="s">
        <v>40</v>
      </c>
      <c r="C21" s="34">
        <v>2207148.2299999995</v>
      </c>
      <c r="D21" s="35">
        <v>2557962.6799999997</v>
      </c>
      <c r="E21" s="36">
        <v>2319428.85</v>
      </c>
      <c r="F21" s="36">
        <v>5488405.3100000005</v>
      </c>
      <c r="G21" s="36">
        <v>4139666.13</v>
      </c>
      <c r="H21" s="36">
        <v>4155119.99</v>
      </c>
      <c r="I21" s="36">
        <v>4308393.8100000005</v>
      </c>
      <c r="J21" s="36">
        <v>3574162.52</v>
      </c>
      <c r="K21" s="36">
        <v>4938989.58</v>
      </c>
      <c r="L21" s="36">
        <v>4775145.0745296394</v>
      </c>
      <c r="M21" s="36">
        <v>4246858.96</v>
      </c>
      <c r="N21" s="36">
        <v>4348771.92</v>
      </c>
      <c r="O21" s="38">
        <v>47060053.054529645</v>
      </c>
    </row>
    <row r="22" spans="2:15" x14ac:dyDescent="0.25">
      <c r="B22" s="33" t="s">
        <v>41</v>
      </c>
      <c r="C22" s="34">
        <v>86712537</v>
      </c>
      <c r="D22" s="35">
        <v>86810995</v>
      </c>
      <c r="E22" s="36">
        <v>87270642</v>
      </c>
      <c r="F22" s="36">
        <v>85739369</v>
      </c>
      <c r="G22" s="37">
        <v>84432751</v>
      </c>
      <c r="H22" s="36">
        <v>68193578</v>
      </c>
      <c r="I22" s="36">
        <v>70960544</v>
      </c>
      <c r="J22" s="36">
        <v>72158398</v>
      </c>
      <c r="K22" s="36">
        <v>75980762</v>
      </c>
      <c r="L22" s="36">
        <v>74544162</v>
      </c>
      <c r="M22" s="36">
        <v>73782051</v>
      </c>
      <c r="N22" s="36">
        <v>72392937</v>
      </c>
      <c r="O22" s="38">
        <v>938978726</v>
      </c>
    </row>
    <row r="23" spans="2:15" x14ac:dyDescent="0.25">
      <c r="B23" s="33" t="s">
        <v>42</v>
      </c>
      <c r="C23" s="39">
        <v>3.2000000000000001E-2</v>
      </c>
      <c r="D23" s="19">
        <v>3.2000000000000001E-2</v>
      </c>
      <c r="E23" s="12">
        <v>3.2000000000000001E-2</v>
      </c>
      <c r="F23" s="11">
        <v>3.2000000000000001E-2</v>
      </c>
      <c r="G23" s="19">
        <v>3.2000000000000001E-2</v>
      </c>
      <c r="H23" s="11">
        <v>5.9790120938466557E-2</v>
      </c>
      <c r="I23" s="12">
        <v>5.9790120938466557E-2</v>
      </c>
      <c r="J23" s="12">
        <v>5.9790120938466557E-2</v>
      </c>
      <c r="K23" s="12">
        <v>5.9790120938466557E-2</v>
      </c>
      <c r="L23" s="12">
        <v>5.9790120938466557E-2</v>
      </c>
      <c r="M23" s="12">
        <v>5.9790120938466557E-2</v>
      </c>
      <c r="N23" s="12">
        <v>5.9790120938466557E-2</v>
      </c>
      <c r="O23" s="46"/>
    </row>
    <row r="24" spans="2:15" x14ac:dyDescent="0.25">
      <c r="B24" s="33" t="s">
        <v>43</v>
      </c>
      <c r="C24" s="34">
        <v>2774801.1839999999</v>
      </c>
      <c r="D24" s="35">
        <v>2777951.84</v>
      </c>
      <c r="E24" s="36">
        <v>2792660.5440000002</v>
      </c>
      <c r="F24" s="36">
        <v>2743659.8080000002</v>
      </c>
      <c r="G24" s="37">
        <v>2701848.0320000001</v>
      </c>
      <c r="H24" s="36">
        <v>4077302.2758467523</v>
      </c>
      <c r="I24" s="36">
        <v>4242739.5076193772</v>
      </c>
      <c r="J24" s="36">
        <v>4314359.3431460029</v>
      </c>
      <c r="K24" s="36">
        <v>4542898.9489768445</v>
      </c>
      <c r="L24" s="36">
        <v>4457004.4612366427</v>
      </c>
      <c r="M24" s="36">
        <v>4411437.752378107</v>
      </c>
      <c r="N24" s="36">
        <v>4328382.45832079</v>
      </c>
      <c r="O24" s="38">
        <v>44165046.155524515</v>
      </c>
    </row>
    <row r="25" spans="2:15" x14ac:dyDescent="0.25">
      <c r="B25" s="42" t="s">
        <v>44</v>
      </c>
      <c r="C25" s="13">
        <v>-567652.95400000038</v>
      </c>
      <c r="D25" s="13">
        <v>-219989.16000000015</v>
      </c>
      <c r="E25" s="13">
        <v>-473231.69400000013</v>
      </c>
      <c r="F25" s="13">
        <v>2744745.5020000003</v>
      </c>
      <c r="G25" s="13">
        <v>1437818.0979999998</v>
      </c>
      <c r="H25" s="13">
        <v>77817.714153247885</v>
      </c>
      <c r="I25" s="13">
        <v>65654.302380623296</v>
      </c>
      <c r="J25" s="13">
        <v>-740196.82314600283</v>
      </c>
      <c r="K25" s="13">
        <v>396090.63102315553</v>
      </c>
      <c r="L25" s="13">
        <v>318140.61329299677</v>
      </c>
      <c r="M25" s="13">
        <v>-164578.79237810709</v>
      </c>
      <c r="N25" s="13">
        <v>20389.461679209955</v>
      </c>
      <c r="O25" s="13">
        <v>2895006.8990051229</v>
      </c>
    </row>
    <row r="26" spans="2:15" x14ac:dyDescent="0.25">
      <c r="B26" s="33" t="s">
        <v>45</v>
      </c>
      <c r="C26" s="14">
        <v>2.5576519916142404E-2</v>
      </c>
      <c r="D26" s="14">
        <v>2.2203249193802677E-2</v>
      </c>
      <c r="E26" s="14">
        <v>1.9654934265786572E-2</v>
      </c>
      <c r="F26" s="15">
        <v>1.8229490270149418E-2</v>
      </c>
      <c r="G26" s="15">
        <v>1.5082349006175333E-2</v>
      </c>
      <c r="H26" s="15">
        <v>1.7422453629453605E-2</v>
      </c>
      <c r="I26" s="15">
        <v>1.4985951315786838E-2</v>
      </c>
      <c r="J26" s="15">
        <v>1.3061835085832252E-2</v>
      </c>
      <c r="K26" s="15">
        <v>1.1444547536120453E-2</v>
      </c>
      <c r="L26" s="16">
        <v>7.2133162612035839E-3</v>
      </c>
      <c r="M26" s="16">
        <v>4.4004804981490064E-3</v>
      </c>
      <c r="N26" s="16">
        <v>0</v>
      </c>
      <c r="O26" s="43"/>
    </row>
    <row r="27" spans="2:15" x14ac:dyDescent="0.25">
      <c r="B27" s="44" t="s">
        <v>46</v>
      </c>
      <c r="C27" s="45">
        <v>-582171.54108343844</v>
      </c>
      <c r="D27" s="45">
        <v>-224873.63413941549</v>
      </c>
      <c r="E27" s="45">
        <v>-482533.03183805698</v>
      </c>
      <c r="F27" s="45">
        <v>2794780.8134227456</v>
      </c>
      <c r="G27" s="45">
        <v>1459503.772361431</v>
      </c>
      <c r="H27" s="45">
        <v>79173.489669632923</v>
      </c>
      <c r="I27" s="45">
        <v>66638.194559771262</v>
      </c>
      <c r="J27" s="45">
        <v>-749865.15198099287</v>
      </c>
      <c r="K27" s="45">
        <v>400623.70907851198</v>
      </c>
      <c r="L27" s="45">
        <v>320435.46215221245</v>
      </c>
      <c r="M27" s="45">
        <v>-165303.01814437585</v>
      </c>
      <c r="N27" s="45">
        <v>20389.461679209955</v>
      </c>
      <c r="O27" s="45">
        <v>2936798.5257372358</v>
      </c>
    </row>
    <row r="28" spans="2:15" x14ac:dyDescent="0.25">
      <c r="B28" s="17"/>
      <c r="C28" s="21"/>
      <c r="D28" s="21"/>
      <c r="E28" s="21"/>
      <c r="F28" s="21"/>
      <c r="G28" s="17"/>
      <c r="H28" s="17"/>
      <c r="I28" s="21"/>
      <c r="J28" s="21"/>
      <c r="K28" s="21"/>
      <c r="L28" s="21"/>
      <c r="M28" s="21"/>
      <c r="N28" s="21"/>
      <c r="O28" s="21"/>
    </row>
    <row r="29" spans="2:15" x14ac:dyDescent="0.25">
      <c r="B29" s="17"/>
      <c r="D29" s="21"/>
      <c r="E29" s="22"/>
      <c r="F29" s="21"/>
      <c r="G29" s="21"/>
      <c r="H29" s="22"/>
      <c r="I29" s="21"/>
      <c r="J29" s="21"/>
      <c r="K29" s="22"/>
      <c r="L29" s="21"/>
      <c r="M29" s="21"/>
      <c r="N29" s="23" t="s">
        <v>49</v>
      </c>
      <c r="O29" s="23">
        <v>-8733220.7274688054</v>
      </c>
    </row>
  </sheetData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IRT 2018</vt:lpstr>
      <vt:lpstr>Cesta de índice</vt:lpstr>
      <vt:lpstr>Conta gráfica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de Jesus Macedo</dc:creator>
  <cp:lastModifiedBy>Guilherme Arioli</cp:lastModifiedBy>
  <dcterms:created xsi:type="dcterms:W3CDTF">2018-02-09T13:36:30Z</dcterms:created>
  <dcterms:modified xsi:type="dcterms:W3CDTF">2021-04-20T12:37:56Z</dcterms:modified>
</cp:coreProperties>
</file>